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mmun.sharepoint.com/sites/gymnasieantagningen/Delade dokument/UEDB/Priser/2023/IM-priser/IM-priser 2023/"/>
    </mc:Choice>
  </mc:AlternateContent>
  <xr:revisionPtr revIDLastSave="183" documentId="8_{5FB387A1-993A-41B0-8DE3-E38B2B2BCD21}" xr6:coauthVersionLast="47" xr6:coauthVersionMax="47" xr10:uidLastSave="{1B593DF0-5C0D-4869-8F7B-1D3D3782128B}"/>
  <bookViews>
    <workbookView xWindow="-108" yWindow="-108" windowWidth="23256" windowHeight="12576" firstSheet="16" activeTab="22" xr2:uid="{00000000-000D-0000-FFFF-FFFF00000000}"/>
  </bookViews>
  <sheets>
    <sheet name="Botkyrka" sheetId="1" r:id="rId1"/>
    <sheet name="Danderyd" sheetId="30" r:id="rId2"/>
    <sheet name="Ekerö" sheetId="3" r:id="rId3"/>
    <sheet name="Haninge" sheetId="4" r:id="rId4"/>
    <sheet name="Huddinge" sheetId="6" r:id="rId5"/>
    <sheet name="Håbo" sheetId="5" r:id="rId6"/>
    <sheet name="Järfälla" sheetId="7" r:id="rId7"/>
    <sheet name="Lidingö" sheetId="8" r:id="rId8"/>
    <sheet name="Nacka" sheetId="9" r:id="rId9"/>
    <sheet name="Norrtälje" sheetId="10" r:id="rId10"/>
    <sheet name="Nynäshamn" sheetId="11" r:id="rId11"/>
    <sheet name="Salem" sheetId="12" r:id="rId12"/>
    <sheet name="Sigtuna" sheetId="13" r:id="rId13"/>
    <sheet name="SLL Berga" sheetId="31" r:id="rId14"/>
    <sheet name="Sollentuna" sheetId="14" r:id="rId15"/>
    <sheet name="Solna" sheetId="15" r:id="rId16"/>
    <sheet name="Stockholm " sheetId="17" r:id="rId17"/>
    <sheet name="Stockholm SÄR" sheetId="28" r:id="rId18"/>
    <sheet name="Sundbyberg" sheetId="19" r:id="rId19"/>
    <sheet name="Södertälje" sheetId="18" r:id="rId20"/>
    <sheet name="Tyresö" sheetId="27" r:id="rId21"/>
    <sheet name="Täby" sheetId="21" r:id="rId22"/>
    <sheet name="Upplands Bro" sheetId="22" r:id="rId23"/>
    <sheet name="Upplands Väsby" sheetId="23" r:id="rId24"/>
    <sheet name="Vallentuna" sheetId="24" r:id="rId25"/>
    <sheet name="Värmdö" sheetId="25" r:id="rId26"/>
    <sheet name="Österåker" sheetId="33" r:id="rId2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7" l="1"/>
  <c r="C13" i="17"/>
  <c r="C12" i="17"/>
  <c r="C11" i="17"/>
  <c r="C10" i="17"/>
  <c r="B21" i="18"/>
  <c r="B20" i="18"/>
  <c r="B19" i="18"/>
  <c r="B18" i="18"/>
  <c r="B17" i="18"/>
  <c r="B16" i="18"/>
  <c r="B15" i="18"/>
  <c r="B14" i="18"/>
  <c r="B13" i="18"/>
  <c r="B12" i="18"/>
  <c r="B11" i="18"/>
  <c r="B8" i="18"/>
  <c r="B7" i="18"/>
  <c r="B5" i="18"/>
  <c r="C7" i="23" l="1"/>
  <c r="C6" i="23"/>
  <c r="C5" i="23"/>
  <c r="B7" i="25" l="1"/>
  <c r="B6" i="25"/>
  <c r="B5" i="25"/>
  <c r="B4" i="25"/>
  <c r="D11" i="33"/>
  <c r="D7" i="33"/>
  <c r="C5" i="33"/>
  <c r="C6" i="33" s="1"/>
  <c r="D6" i="33" s="1"/>
  <c r="D5" i="33" l="1"/>
  <c r="C16" i="11" l="1"/>
  <c r="C15" i="11"/>
  <c r="C14" i="11"/>
  <c r="D8" i="11"/>
  <c r="D7" i="11"/>
  <c r="D6" i="11"/>
  <c r="D5" i="11"/>
  <c r="E10" i="3" l="1"/>
  <c r="G10" i="3" s="1"/>
  <c r="E9" i="3"/>
  <c r="G9" i="3" s="1"/>
  <c r="E8" i="3"/>
  <c r="G8" i="3" s="1"/>
  <c r="G7" i="3"/>
  <c r="E7" i="3"/>
  <c r="D9" i="4" l="1"/>
  <c r="D8" i="4"/>
  <c r="C8" i="4"/>
  <c r="C7" i="4"/>
  <c r="D7" i="4" s="1"/>
  <c r="C6" i="4"/>
  <c r="D6" i="4" s="1"/>
  <c r="C5" i="4"/>
  <c r="D5" i="4" s="1"/>
  <c r="D4" i="4"/>
  <c r="C4" i="4"/>
  <c r="C3" i="4"/>
  <c r="D3" i="4" s="1"/>
  <c r="C2" i="4"/>
  <c r="D2" i="4" s="1"/>
  <c r="D9" i="21" l="1"/>
  <c r="D8" i="21"/>
  <c r="D6" i="21"/>
  <c r="D5" i="21"/>
  <c r="D4" i="21"/>
  <c r="E60" i="1"/>
  <c r="D60" i="1"/>
  <c r="F59" i="1"/>
  <c r="G59" i="1" s="1"/>
  <c r="D59" i="1"/>
  <c r="F56" i="1"/>
  <c r="G56" i="1" s="1"/>
  <c r="D56" i="1"/>
  <c r="G55" i="1"/>
  <c r="F55" i="1"/>
  <c r="D55" i="1"/>
  <c r="F54" i="1"/>
  <c r="G54" i="1" s="1"/>
  <c r="D54" i="1"/>
  <c r="F53" i="1"/>
  <c r="G53" i="1" s="1"/>
  <c r="D53" i="1"/>
  <c r="G49" i="1"/>
  <c r="F49" i="1"/>
  <c r="D49" i="1"/>
  <c r="F48" i="1"/>
  <c r="G48" i="1" s="1"/>
  <c r="D48" i="1"/>
  <c r="F47" i="1"/>
  <c r="G47" i="1" s="1"/>
  <c r="D47" i="1"/>
  <c r="G46" i="1"/>
  <c r="F46" i="1"/>
  <c r="D46" i="1"/>
  <c r="F42" i="1"/>
  <c r="G42" i="1" s="1"/>
  <c r="F41" i="1"/>
  <c r="G41" i="1" s="1"/>
  <c r="G40" i="1"/>
  <c r="F40" i="1"/>
  <c r="F39" i="1"/>
  <c r="G39" i="1" s="1"/>
  <c r="F35" i="1"/>
  <c r="G35" i="1" s="1"/>
  <c r="D35" i="1"/>
  <c r="G34" i="1"/>
  <c r="F34" i="1"/>
  <c r="D34" i="1"/>
  <c r="F33" i="1"/>
  <c r="G33" i="1" s="1"/>
  <c r="D33" i="1"/>
  <c r="F32" i="1"/>
  <c r="G32" i="1" s="1"/>
  <c r="D32" i="1"/>
  <c r="G28" i="1"/>
  <c r="F28" i="1"/>
  <c r="D28" i="1"/>
  <c r="G27" i="1"/>
  <c r="F27" i="1"/>
  <c r="D27" i="1"/>
  <c r="F26" i="1"/>
  <c r="G26" i="1" s="1"/>
  <c r="D26" i="1"/>
  <c r="G25" i="1"/>
  <c r="F25" i="1"/>
  <c r="D25" i="1"/>
  <c r="F15" i="1"/>
  <c r="F14" i="1"/>
  <c r="D14" i="1"/>
  <c r="F13" i="1"/>
  <c r="D13" i="1"/>
  <c r="F12" i="1"/>
  <c r="D12" i="1"/>
  <c r="F11" i="1"/>
  <c r="D11" i="1"/>
  <c r="F10" i="1"/>
  <c r="G10" i="1" s="1"/>
  <c r="F9" i="1"/>
  <c r="G9" i="1" s="1"/>
  <c r="D9" i="1"/>
  <c r="F8" i="1"/>
  <c r="G8" i="1" s="1"/>
  <c r="D8" i="1"/>
  <c r="F7" i="1"/>
  <c r="G7" i="1" s="1"/>
  <c r="F6" i="1"/>
  <c r="G6" i="1" s="1"/>
  <c r="D6" i="1"/>
  <c r="F5" i="1"/>
  <c r="G5" i="1" s="1"/>
  <c r="D5" i="1"/>
  <c r="F4" i="1"/>
  <c r="G4" i="1" s="1"/>
  <c r="D4" i="1"/>
  <c r="J2" i="1"/>
  <c r="K2" i="1" s="1"/>
  <c r="G13" i="1" l="1"/>
  <c r="G15" i="1"/>
  <c r="G14" i="1"/>
  <c r="G12" i="1"/>
  <c r="G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Jervanius Linda</author>
  </authors>
  <commentList>
    <comment ref="B11" authorId="0" shapeId="0" xr:uid="{E84DCBBA-12B5-4725-B304-74A58A674A50}">
      <text>
        <r>
          <rPr>
            <b/>
            <sz val="9"/>
            <color indexed="81"/>
            <rFont val="Tahoma"/>
            <family val="2"/>
          </rPr>
          <t>Jervanius Linda:</t>
        </r>
        <r>
          <rPr>
            <sz val="9"/>
            <color indexed="81"/>
            <rFont val="Tahoma"/>
            <family val="2"/>
          </rPr>
          <t xml:space="preserve">
IM-pris + tillägg 157.070 kr * (Se ruta till höger)</t>
        </r>
      </text>
    </comment>
    <comment ref="F11" authorId="0" shapeId="0" xr:uid="{95B6648D-9134-4A4D-868E-391F507E16E0}">
      <text>
        <r>
          <rPr>
            <b/>
            <sz val="9"/>
            <color indexed="81"/>
            <rFont val="Tahoma"/>
            <family val="2"/>
          </rPr>
          <t>Jervanius Linda:</t>
        </r>
        <r>
          <rPr>
            <sz val="9"/>
            <color indexed="81"/>
            <rFont val="Tahoma"/>
            <family val="2"/>
          </rPr>
          <t xml:space="preserve">
IM-pris + tillägg 154.749kr (2021 års tillägg) * 1,5% = 157.070 kr.</t>
        </r>
      </text>
    </comment>
    <comment ref="B12" authorId="0" shapeId="0" xr:uid="{634D158E-95CA-4345-BBA6-C3D085C4D7CA}">
      <text>
        <r>
          <rPr>
            <b/>
            <sz val="9"/>
            <color indexed="81"/>
            <rFont val="Tahoma"/>
            <family val="2"/>
          </rPr>
          <t>Jervanius Linda:</t>
        </r>
        <r>
          <rPr>
            <sz val="9"/>
            <color indexed="81"/>
            <rFont val="Tahoma"/>
            <family val="2"/>
          </rPr>
          <t xml:space="preserve">
IM-pris + tillägg 157.070 kr * (Se ruta till höger)</t>
        </r>
      </text>
    </comment>
    <comment ref="F12" authorId="0" shapeId="0" xr:uid="{7EFB85BD-6FEF-4254-BF7D-BC3C55076012}">
      <text>
        <r>
          <rPr>
            <b/>
            <sz val="9"/>
            <color indexed="81"/>
            <rFont val="Tahoma"/>
            <family val="2"/>
          </rPr>
          <t>Jervanius Linda:</t>
        </r>
        <r>
          <rPr>
            <sz val="9"/>
            <color indexed="81"/>
            <rFont val="Tahoma"/>
            <family val="2"/>
          </rPr>
          <t xml:space="preserve">
IM-pris + tillägg 154.749kr (2021 års tillägg) * 1,5% = 157.070 kr.</t>
        </r>
      </text>
    </comment>
    <comment ref="B13" authorId="0" shapeId="0" xr:uid="{3B84D538-86B5-49CB-9087-F84D105E99B7}">
      <text>
        <r>
          <rPr>
            <b/>
            <sz val="9"/>
            <color indexed="81"/>
            <rFont val="Tahoma"/>
            <family val="2"/>
          </rPr>
          <t>Jervanius Linda:</t>
        </r>
        <r>
          <rPr>
            <sz val="9"/>
            <color indexed="81"/>
            <rFont val="Tahoma"/>
            <family val="2"/>
          </rPr>
          <t xml:space="preserve">
Programpris SA + tillägg 157.070 kr * (Se ruta till höger)</t>
        </r>
      </text>
    </comment>
    <comment ref="F13" authorId="0" shapeId="0" xr:uid="{5BC855C8-0474-4351-8752-5D4F88E1C22A}">
      <text>
        <r>
          <rPr>
            <b/>
            <sz val="9"/>
            <color indexed="81"/>
            <rFont val="Tahoma"/>
            <family val="2"/>
          </rPr>
          <t>Jervanius Linda:</t>
        </r>
        <r>
          <rPr>
            <sz val="9"/>
            <color indexed="81"/>
            <rFont val="Tahoma"/>
            <family val="2"/>
          </rPr>
          <t xml:space="preserve">
Programpris + tillägg 154.749kr (2021 års tillägg) * 1,5% = 157.070 kr.</t>
        </r>
      </text>
    </comment>
    <comment ref="B14" authorId="0" shapeId="0" xr:uid="{9D270C7E-8CD4-4146-8CE6-A3D9ADB4384B}">
      <text>
        <r>
          <rPr>
            <b/>
            <sz val="9"/>
            <color indexed="81"/>
            <rFont val="Tahoma"/>
            <family val="2"/>
          </rPr>
          <t>Jervanius Linda:</t>
        </r>
        <r>
          <rPr>
            <sz val="9"/>
            <color indexed="81"/>
            <rFont val="Tahoma"/>
            <family val="2"/>
          </rPr>
          <t xml:space="preserve">
Programpris TE + tillägg 157.070 kr * (Se ruta till höger)</t>
        </r>
      </text>
    </comment>
    <comment ref="F14" authorId="0" shapeId="0" xr:uid="{B51281AD-CA46-4A0D-ABF7-6DEFD5EDD29F}">
      <text>
        <r>
          <rPr>
            <b/>
            <sz val="9"/>
            <color indexed="81"/>
            <rFont val="Tahoma"/>
            <family val="2"/>
          </rPr>
          <t>Jervanius Linda:</t>
        </r>
        <r>
          <rPr>
            <sz val="9"/>
            <color indexed="81"/>
            <rFont val="Tahoma"/>
            <family val="2"/>
          </rPr>
          <t xml:space="preserve">
Programpris + tillägg 154.749kr (2021 års tillägg) * 1,5% = 157.070 kr.</t>
        </r>
      </text>
    </comment>
    <comment ref="B15" authorId="0" shapeId="0" xr:uid="{67A64E5F-4A19-4687-AAFA-C8C031BFA145}">
      <text>
        <r>
          <rPr>
            <b/>
            <sz val="9"/>
            <color indexed="81"/>
            <rFont val="Tahoma"/>
            <family val="2"/>
          </rPr>
          <t>Jervanius Linda:</t>
        </r>
        <r>
          <rPr>
            <sz val="9"/>
            <color indexed="81"/>
            <rFont val="Tahoma"/>
            <family val="2"/>
          </rPr>
          <t xml:space="preserve">
Programpris ESBIL + tillägg 157.070 kr * (Se ruta till höger)</t>
        </r>
      </text>
    </comment>
    <comment ref="F15" authorId="0" shapeId="0" xr:uid="{E53D36E3-B0BF-45E3-8569-0BB319C499C3}">
      <text>
        <r>
          <rPr>
            <b/>
            <sz val="9"/>
            <color indexed="81"/>
            <rFont val="Tahoma"/>
            <family val="2"/>
          </rPr>
          <t>Jervanius Linda:</t>
        </r>
        <r>
          <rPr>
            <sz val="9"/>
            <color indexed="81"/>
            <rFont val="Tahoma"/>
            <family val="2"/>
          </rPr>
          <t xml:space="preserve">
Programpris + tillägg 154.749kr (2021 års tillägg) * 1,5% = 157.070 kr.</t>
        </r>
      </text>
    </comment>
  </commentList>
</comments>
</file>

<file path=xl/sharedStrings.xml><?xml version="1.0" encoding="utf-8"?>
<sst xmlns="http://schemas.openxmlformats.org/spreadsheetml/2006/main" count="649" uniqueCount="431">
  <si>
    <t>Prislista  IM-programmen i Botkyrka kommun</t>
  </si>
  <si>
    <t>Prisuppräkning</t>
  </si>
  <si>
    <t>SPV 2022</t>
  </si>
  <si>
    <t>SPV 2023</t>
  </si>
  <si>
    <t>*</t>
  </si>
  <si>
    <t xml:space="preserve">Introduktionsprogram </t>
  </si>
  <si>
    <t>Grundbelopp 2019</t>
  </si>
  <si>
    <t>Grundbelopp 2020</t>
  </si>
  <si>
    <t>Grundbelopp 2021</t>
  </si>
  <si>
    <t>Grundbelopp 2022</t>
  </si>
  <si>
    <t>Grundbelopp 2023</t>
  </si>
  <si>
    <t>IMA</t>
  </si>
  <si>
    <t>Individuellt alternativ</t>
  </si>
  <si>
    <t>IMS</t>
  </si>
  <si>
    <t>Språkintroduktion</t>
  </si>
  <si>
    <t>IMYBA</t>
  </si>
  <si>
    <t>Yrkesintroduktion - byggprogrammet</t>
  </si>
  <si>
    <t>IMYFT</t>
  </si>
  <si>
    <t>Yrkesintroduktion - speedshop</t>
  </si>
  <si>
    <t>IMYHA</t>
  </si>
  <si>
    <t>Yrkesintroduktion - handel</t>
  </si>
  <si>
    <t>IMYVO</t>
  </si>
  <si>
    <t>Yrkesintroduktion - vård och omsorg</t>
  </si>
  <si>
    <t>IMYBF</t>
  </si>
  <si>
    <t>Yrkesintroduktion - barn o fritid</t>
  </si>
  <si>
    <t xml:space="preserve"> -</t>
  </si>
  <si>
    <t>IMA SB (Skyttbrink)</t>
  </si>
  <si>
    <t>Individuellt alternativ - Särskilt behov</t>
  </si>
  <si>
    <t>IMA ASP (Tumba)</t>
  </si>
  <si>
    <t>Individuellt alternativ - ASP</t>
  </si>
  <si>
    <t xml:space="preserve">SA-ASP </t>
  </si>
  <si>
    <t>Samhällsvetenskapliga programmet - ASP</t>
  </si>
  <si>
    <t>TE-ASP</t>
  </si>
  <si>
    <t>Teknikprogrammet - ASP</t>
  </si>
  <si>
    <t>ESBIL-ASP</t>
  </si>
  <si>
    <t>Estetiska programmet, Bild och Formgivning  - ASP</t>
  </si>
  <si>
    <t>Modersmålsundervisning</t>
  </si>
  <si>
    <t>per läsår</t>
  </si>
  <si>
    <t>Prislista Gymnasiesärskolan i Botkyrka kommun</t>
  </si>
  <si>
    <t>Nationella- och individuella program</t>
  </si>
  <si>
    <t>AHADM</t>
  </si>
  <si>
    <t>Adminstration och Handel och varuhantering, nivå 1</t>
  </si>
  <si>
    <t>Adminstration och Handel och varuhantering, nivå 2</t>
  </si>
  <si>
    <t>Adminstration och Handel och varuhantering, nivå 3</t>
  </si>
  <si>
    <t>Adminstration och Handel och varuhantering, nivå 4</t>
  </si>
  <si>
    <t>Adminstration och Handel och varuhantering, nivå 5</t>
  </si>
  <si>
    <t>HPHAN</t>
  </si>
  <si>
    <t>Hantverk och produktion, nivå 1</t>
  </si>
  <si>
    <t>Hantverk och produktion, nivå 2</t>
  </si>
  <si>
    <t>Hantverk och produktion, nivå 3</t>
  </si>
  <si>
    <t>Hantverk och produktion, nivå 4</t>
  </si>
  <si>
    <t>Hantverk och produktion, nivå 5</t>
  </si>
  <si>
    <t>FAFAS</t>
  </si>
  <si>
    <t>Fastighet, anläggning och byggnation, nivå 1</t>
  </si>
  <si>
    <t>Fastighet, anläggning och byggnation, nivå 2</t>
  </si>
  <si>
    <t>Fastighet, anläggning och byggnation, nivå 3</t>
  </si>
  <si>
    <t>Fastighet, anläggning och byggnation, nivå 4</t>
  </si>
  <si>
    <t>Fastighet, anläggning och byggnation, nivå 5</t>
  </si>
  <si>
    <t>HOHAL</t>
  </si>
  <si>
    <t>Hälsa,vård och omsorg, nivå 1</t>
  </si>
  <si>
    <t>Hälsa,vård och omsorg, nivå 2</t>
  </si>
  <si>
    <t>Hälsa,vård och omsorg, nivå 3</t>
  </si>
  <si>
    <t>Hälsa,vård och omsorg, nivå 4</t>
  </si>
  <si>
    <t>Hälsa,vård och omsorg, nivå 5</t>
  </si>
  <si>
    <t>IAIND</t>
  </si>
  <si>
    <t>Individuellt program, nivå 1</t>
  </si>
  <si>
    <t>Individuellt program, nivå 2</t>
  </si>
  <si>
    <t>Individuellt program, nivå 3</t>
  </si>
  <si>
    <t>Individuellt program, nivå 4</t>
  </si>
  <si>
    <t>Individuellt program, nivå 5</t>
  </si>
  <si>
    <t>Korttidstillsyn     (LSS beslut)</t>
  </si>
  <si>
    <t>kr/termin</t>
  </si>
  <si>
    <t xml:space="preserve">Modersmål </t>
  </si>
  <si>
    <t>kr/år</t>
  </si>
  <si>
    <t>Prislista 2023 Danderyds kommun</t>
  </si>
  <si>
    <t>Danderyds gymnasium</t>
  </si>
  <si>
    <t>Danderyds gymnasiesärskola</t>
  </si>
  <si>
    <t>HRHOT enligt riksprislistan (grundbelopp)</t>
  </si>
  <si>
    <t>Gy-/Ekerö Individuella gymnasieutbildning år 2023</t>
  </si>
  <si>
    <t>Sammanställning med kommentarer</t>
  </si>
  <si>
    <t>År 2022</t>
  </si>
  <si>
    <t>År 2023</t>
  </si>
  <si>
    <t>Peng/elev/mån</t>
  </si>
  <si>
    <t>Peng/elev/år</t>
  </si>
  <si>
    <t>Belopp i kr</t>
  </si>
  <si>
    <t>Yrkesintroduktion - IMYVO</t>
  </si>
  <si>
    <t>skolförlagd utbildning -26 timmar per vecka</t>
  </si>
  <si>
    <t>Yrkesintroduktion - IMYVOV0L</t>
  </si>
  <si>
    <t>14 timmar skolan - apl (lärlingsutbildning) övr skoltid</t>
  </si>
  <si>
    <t>Individuellet alternativ - IMA</t>
  </si>
  <si>
    <t>Språkintroduktion - IMS</t>
  </si>
  <si>
    <t>Ersättningar utanför samverkansavtalet Sthlms län samt Håbo</t>
  </si>
  <si>
    <t>Grundbelopp exkl. moms</t>
  </si>
  <si>
    <t>Ersättning fristående gymnasieskolor inkl. moms</t>
  </si>
  <si>
    <t>Introduktionsprogram individuellt alternativ</t>
  </si>
  <si>
    <t>IMY</t>
  </si>
  <si>
    <t>Introduktionsprogram yreksintroduktion</t>
  </si>
  <si>
    <t>Introduktionsprogram yreksintroduktion Bygg- och anläggning</t>
  </si>
  <si>
    <t>Introduktionsprogram språkintroduktion</t>
  </si>
  <si>
    <t>HRB</t>
  </si>
  <si>
    <t>Gymnasiesärskolan Hotell, restaurang och bageri (HRB)</t>
  </si>
  <si>
    <t>IA-S</t>
  </si>
  <si>
    <t>Gymnaisesärskolan Individuellt alternativ (IA-S)</t>
  </si>
  <si>
    <t>Gymnasiesärskolan Administration, handel och varuhantering (AHADM)</t>
  </si>
  <si>
    <t>CC</t>
  </si>
  <si>
    <t>Tilläggsersättning Coaching center</t>
  </si>
  <si>
    <t>Tilläggsbelopp gymnasiesärskola</t>
  </si>
  <si>
    <t>Tillägg behovsgrupp 1, gymnasiesärskolan</t>
  </si>
  <si>
    <t>Tillägg behovsgrupp 2, gymnasiesärskolan</t>
  </si>
  <si>
    <t>Tillägg behovsgrupp 3, gymnasiesärskolan</t>
  </si>
  <si>
    <t>Tillägg behovsgrupp 4, gymnasiesärskolan</t>
  </si>
  <si>
    <t>Introduktionsprogram</t>
  </si>
  <si>
    <t>Studieväg</t>
  </si>
  <si>
    <t>Kr/elev/år</t>
  </si>
  <si>
    <t>Individuellt alternativ – Specialpedagogik</t>
  </si>
  <si>
    <t>IMA-Spec ped</t>
  </si>
  <si>
    <t>Yrkesintroduktion</t>
  </si>
  <si>
    <t>Språkintroduktion A-kurs</t>
  </si>
  <si>
    <t>IMS-A</t>
  </si>
  <si>
    <t>Programinriktat val</t>
  </si>
  <si>
    <t>IMV</t>
  </si>
  <si>
    <t>4 200 inkl moms</t>
  </si>
  <si>
    <t>Hotell, restaurang och bageri (HRHOT)</t>
  </si>
  <si>
    <t>Grund kr/år</t>
  </si>
  <si>
    <t>Tillägg kr/år</t>
  </si>
  <si>
    <t>Summa kr/år</t>
  </si>
  <si>
    <t>Behovsgrupp 1</t>
  </si>
  <si>
    <t>Behovsgrupp 2</t>
  </si>
  <si>
    <t>Behovsgrupp 3</t>
  </si>
  <si>
    <t>Behovsgrupp 4</t>
  </si>
  <si>
    <t>Det individuella programmet (IAIND)</t>
  </si>
  <si>
    <t>Estetisk verksamhet (EVEST)</t>
  </si>
  <si>
    <t>Fordonsvård och Godshantering (FGFOR)</t>
  </si>
  <si>
    <t>Fastighet, anläggning och byggnation (FAFAS)</t>
  </si>
  <si>
    <t>Introduktionsprogram Fridegårdsgymnasiet</t>
  </si>
  <si>
    <t>Månadsbelopp kommun</t>
  </si>
  <si>
    <t>Termins-belopp kommun</t>
  </si>
  <si>
    <t>Pris till kommuner</t>
  </si>
  <si>
    <t>Prisgrund</t>
  </si>
  <si>
    <t>Introduktionsprogrammet, individuellt altern.</t>
  </si>
  <si>
    <t>Kommunens budget *</t>
  </si>
  <si>
    <t>Introduktionsprogrammet, yrkesintroduktion</t>
  </si>
  <si>
    <t>Introduktionsprogrammet, språkintroduktion</t>
  </si>
  <si>
    <t>AST - specialpedagogisk verksamhet (SPV) för elever med autismspektrumdiagnoser</t>
  </si>
  <si>
    <t>Terminsbelopp kommun</t>
  </si>
  <si>
    <t>Pris till kommuner*</t>
  </si>
  <si>
    <t>Naturvetenskapsprogrammet - AST</t>
  </si>
  <si>
    <t>NA  (AST)</t>
  </si>
  <si>
    <t>Gem pris Stockholms län *</t>
  </si>
  <si>
    <t>Samhällsvetenskapsprogrammet - AST</t>
  </si>
  <si>
    <t>SA (AST)</t>
  </si>
  <si>
    <t>Gem pris Stockholms län  *</t>
  </si>
  <si>
    <t>Teknikprogrammet - AST</t>
  </si>
  <si>
    <t>TE (AST)</t>
  </si>
  <si>
    <t>Individuellt alternativ - AST</t>
  </si>
  <si>
    <t>IMA (AST)</t>
  </si>
  <si>
    <t xml:space="preserve">Kommunens budget </t>
  </si>
  <si>
    <t>Programinriktat val-Naturvetenskapsprogrammet AST</t>
  </si>
  <si>
    <t>IMVNA (AST)</t>
  </si>
  <si>
    <t>Gem pris Stockholms län  **</t>
  </si>
  <si>
    <t>Programinriktat val- Samhällsvetenskapsprogrammet AST</t>
  </si>
  <si>
    <t>IMVSA (AST)</t>
  </si>
  <si>
    <t xml:space="preserve"> * Ersättningen för elever som antas till mindre undervisningsgrupper på nationella program beräknas med programpris samt ersättning för specialpedagogisk verksamhet (159897/år, 13325 kr/ månad ) Pris för SPV fastställs genom överenskommelser med hemkommunen. Priset justeras vid årsskiftet utifrån Storsthlms genomsnittliga uppräkning. Utöver detta pris kan överenskommelser om utökat grundbelopp/interkommunal ersättning göras för elever med stora individuella stödbehov. </t>
  </si>
  <si>
    <t>** Ersättningen baseras på programpris IMV samt ersättning för specialpedagogisk verksamhet. Till IMV tillkommer individuell ersättning för grundskoleämnen enligt aktuell riksprislista</t>
  </si>
  <si>
    <t>Gymnasiesärskolan/Anpassad gymnasieskola</t>
  </si>
  <si>
    <t>Nationellt program behovsnivå 1</t>
  </si>
  <si>
    <t>Kommunens budget</t>
  </si>
  <si>
    <t>Nationellt program behovsnivå 2</t>
  </si>
  <si>
    <t>Nationellt program behovsnivå 3</t>
  </si>
  <si>
    <t>Nationellt program behovsnivå 4</t>
  </si>
  <si>
    <t>Individuella programmet behovsnivå 1</t>
  </si>
  <si>
    <t>Individuella programmet behovsnivå 2</t>
  </si>
  <si>
    <t>Individuella programmet behovsnivå 3</t>
  </si>
  <si>
    <t>Individuella programmet behovsnivå 4</t>
  </si>
  <si>
    <t>Fritidsverksamhet ink lovdagar</t>
  </si>
  <si>
    <t>Prislista Järfälla kommun 2023</t>
  </si>
  <si>
    <t>Belopp/år exkl. moms</t>
  </si>
  <si>
    <t>Individuellt Alternativ</t>
  </si>
  <si>
    <t>Yrkesintroduktion inriktning Bygg- och anläggningsprogrammet</t>
  </si>
  <si>
    <t>Studievariant mindre undervisningsgrupp</t>
  </si>
  <si>
    <t>SABET-SPV</t>
  </si>
  <si>
    <t>Samhällsvetenskapsprogrammet inriktning Beteendevetenskap med specialpedagogisk inriktning mot autismspektra</t>
  </si>
  <si>
    <t>Program_x0002_pris + 162 000 kr</t>
  </si>
  <si>
    <t>TEINF-SPV</t>
  </si>
  <si>
    <t>Teknikprogrammet inriktning mot informations och medieteknik med specialpedagogisk inriktning mot autismspektra</t>
  </si>
  <si>
    <t>Gymnasiesärskola/Anpassad gymnasieskola</t>
  </si>
  <si>
    <t>EVEST</t>
  </si>
  <si>
    <t>Programmet för estetiska verksamheter</t>
  </si>
  <si>
    <t>Individuella Programmet</t>
  </si>
  <si>
    <t>Pengbelopp per år Lidingö stad</t>
  </si>
  <si>
    <t>Årspengsbelopp</t>
  </si>
  <si>
    <t>Förändring</t>
  </si>
  <si>
    <t>i %</t>
  </si>
  <si>
    <t>Gymnasieskola</t>
  </si>
  <si>
    <t>I enlighet med generell uppräkning enligt Storsthlms prislista</t>
  </si>
  <si>
    <t>Priser övriga gymnasieprogram Nacka kommun 2023</t>
  </si>
  <si>
    <t>Övriga gymnasieprogram</t>
  </si>
  <si>
    <t>Kronor per år</t>
  </si>
  <si>
    <t xml:space="preserve">Introduktionsprogram, individuellt alternativ (IMA) </t>
  </si>
  <si>
    <t xml:space="preserve">Introduktionsprogram, individuellt alternativ – liten grupp (IMA-LG) </t>
  </si>
  <si>
    <t>Introduktionsprogram, språkinriktning (IMS)</t>
  </si>
  <si>
    <t>Gymnasiesärskola</t>
  </si>
  <si>
    <t>Nya priser 2023</t>
  </si>
  <si>
    <t>Program</t>
  </si>
  <si>
    <t>Pris/år</t>
  </si>
  <si>
    <t>IMS Språkintroduktion</t>
  </si>
  <si>
    <t>IMA Indiv. Alternativ</t>
  </si>
  <si>
    <t>IMY Barn- o fritidsprgm (BF)</t>
  </si>
  <si>
    <t>IMY Bygg- o anläggn.prgm (BA)</t>
  </si>
  <si>
    <t>IMY El- o energiprgm (EE)</t>
  </si>
  <si>
    <t>IMY Fordons- o transportprgm (FT)</t>
  </si>
  <si>
    <t>IMY Handels- o adm.prgm (HA)</t>
  </si>
  <si>
    <t>IMY Hantverksprgm (HV)</t>
  </si>
  <si>
    <t>IMY Hotell- o turismprgm (HT)</t>
  </si>
  <si>
    <t>IMY Industritekniska prgm (IN)</t>
  </si>
  <si>
    <t>IMY rest. o livsmedelsprgm (RL)</t>
  </si>
  <si>
    <t>IMY Naturbruksprgm (NB)</t>
  </si>
  <si>
    <t>IMY VVS- o fastighetsprgm (VF)</t>
  </si>
  <si>
    <t>IMY Vård- o omsorgsprgm (VO)</t>
  </si>
  <si>
    <t>IMY utan inriktning</t>
  </si>
  <si>
    <t>Prislista 2022</t>
  </si>
  <si>
    <t>Nynäshamns kommun</t>
  </si>
  <si>
    <t>Nynäshamns kommuns prislista Nynäshamns gymnasium</t>
  </si>
  <si>
    <t>Kod </t>
  </si>
  <si>
    <t>Årsbelopp kr</t>
  </si>
  <si>
    <t>Belopp/mån</t>
  </si>
  <si>
    <t>Individuellt alternativ </t>
  </si>
  <si>
    <t>Språkintroduktion </t>
  </si>
  <si>
    <t>SPV tillägg utöver elevpeng</t>
  </si>
  <si>
    <t>Nynäshamns kommuns prislista Gymnasiesärskolan</t>
  </si>
  <si>
    <t>Elev i Gymnasiesärskola</t>
  </si>
  <si>
    <t>Nationellt prg</t>
  </si>
  <si>
    <t>IAIND1 (IV1)</t>
  </si>
  <si>
    <t>IAIND2 (IV2)</t>
  </si>
  <si>
    <t xml:space="preserve">IV </t>
  </si>
  <si>
    <t>Öppen</t>
  </si>
  <si>
    <t>Rönninge gymnasium 2023</t>
  </si>
  <si>
    <t>Pris</t>
  </si>
  <si>
    <t>Priskod</t>
  </si>
  <si>
    <t>Pris per läsår</t>
  </si>
  <si>
    <t>IMYFS /IMYHA</t>
  </si>
  <si>
    <t>FXFLY</t>
  </si>
  <si>
    <t>Skolindex</t>
  </si>
  <si>
    <t>IAIND - tidig utv</t>
  </si>
  <si>
    <t>FGFOR</t>
  </si>
  <si>
    <t>HRHOT</t>
  </si>
  <si>
    <t>Språkintroduktion Rudbeck</t>
  </si>
  <si>
    <t>Individuellt alternativ Rudbeck</t>
  </si>
  <si>
    <t>Sundbybergs belopp 2023</t>
  </si>
  <si>
    <t>IMA –  individuellt alternativ</t>
  </si>
  <si>
    <t>IMA-S – individuellt alternativ särskilda behov (individuella avtal krävs)</t>
  </si>
  <si>
    <t>IMS – språkintroduktion</t>
  </si>
  <si>
    <t>IMS-S – språkintroduktion särskilda behov</t>
  </si>
  <si>
    <t>IMYBF –  yrkesintroduktion barn- och fritid</t>
  </si>
  <si>
    <t>IMYFT –  yrkesintroduktion fordon- och transport</t>
  </si>
  <si>
    <t>IMYHV–  yrkesintroduktion frisör/stylist</t>
  </si>
  <si>
    <t>Kommunal*</t>
  </si>
  <si>
    <t>Prislista 2023 Täby kommun</t>
  </si>
  <si>
    <t>Årsbelopp</t>
  </si>
  <si>
    <t>Per månad</t>
  </si>
  <si>
    <t>Storsthlms prislista</t>
  </si>
  <si>
    <t>Övrigt program</t>
  </si>
  <si>
    <t>IB - International Baccalaure</t>
  </si>
  <si>
    <t>PREIB- International Baccalaureate (år 1)</t>
  </si>
  <si>
    <t>* Prislistan är exklusive momskompensation.</t>
  </si>
  <si>
    <t xml:space="preserve"> Fristående huvudman som erbjuder motsvarande program ersätts med programpeng med ett tillägg för </t>
  </si>
  <si>
    <t>momskompensation på 6 %.</t>
  </si>
  <si>
    <t>Ängsholmsskolan Täby Gymnasiesärskola</t>
  </si>
  <si>
    <t xml:space="preserve">EVEST: Enligt riksprislistan, som fastställs av Skolverket i januari varje år, plus eventuellt tilläggsbelopp/utökad interkommunal ersättning. </t>
  </si>
  <si>
    <t xml:space="preserve">IAIND: Individuella överenskommelser för varje elev på individuella programmen enligt skollagen 19 kap 44a §. </t>
  </si>
  <si>
    <t>Bilaga. Föreslagna programpriser för 2023</t>
  </si>
  <si>
    <t>Generell uppräkning 2,4%</t>
  </si>
  <si>
    <t>Program och inriktning per elev och år</t>
  </si>
  <si>
    <t>IM-språkintroduktion (egen prislista)</t>
  </si>
  <si>
    <t>IM-individuellt alternativ (egen prislista)</t>
  </si>
  <si>
    <t>IM-yrkesintroduktion (egen prislista)</t>
  </si>
  <si>
    <t>Vallentuna kommun</t>
  </si>
  <si>
    <t>Priser 2023</t>
  </si>
  <si>
    <t>Kod</t>
  </si>
  <si>
    <t>Pris/år ex momskomp</t>
  </si>
  <si>
    <t>Programpris*+nationellt fastställt tillägg första året</t>
  </si>
  <si>
    <t>Enligt Sthlm´s prislista för Programinriktat val</t>
  </si>
  <si>
    <t>Höjning</t>
  </si>
  <si>
    <t>Priser Värmdö kommun</t>
  </si>
  <si>
    <t>Introduktionsprogram, övriga gymnasieprogram</t>
  </si>
  <si>
    <t>Yrkesintroduktion, Barn- och fritidsprogram</t>
  </si>
  <si>
    <t>Yrkesintroduktion, Hanverksprogram</t>
  </si>
  <si>
    <t>Österåkers kommun - Intern prislista IM</t>
  </si>
  <si>
    <t xml:space="preserve"> </t>
  </si>
  <si>
    <r>
      <t xml:space="preserve">Grundbelopp 2023
</t>
    </r>
    <r>
      <rPr>
        <sz val="12"/>
        <rFont val="Gill Sans MT"/>
        <family val="2"/>
      </rPr>
      <t>Peng (kr)</t>
    </r>
  </si>
  <si>
    <t>Programinriktat individuellt val</t>
  </si>
  <si>
    <t>Länsprislistan</t>
  </si>
  <si>
    <t>Modersmål</t>
  </si>
  <si>
    <t>Skolkommunens pris</t>
  </si>
  <si>
    <t>* Prislistan är exklusive momskompensation. Ersättning till fristående huvudman tillkommer med 6%</t>
  </si>
  <si>
    <t>I samtliga pengbelopp (länsprislista samt kommunens egna priser) ingår alla kostnader i verksamheten inkl. lokaler</t>
  </si>
  <si>
    <t>Interkommunal prislista (inkl lokaler) program ej omfattande av länsprislistan 2023</t>
  </si>
  <si>
    <t>Priser vid sälj av elevplatser</t>
  </si>
  <si>
    <t>Program/studieväg</t>
  </si>
  <si>
    <t>Kronor/ termin</t>
  </si>
  <si>
    <t>Kronor/år</t>
  </si>
  <si>
    <t>International baccalaureate programmet (IB)</t>
  </si>
  <si>
    <t>Tillägg specialpedagogisk verksamhet (SAMSVE)</t>
  </si>
  <si>
    <t>Språkintroduktion (IMS)</t>
  </si>
  <si>
    <t>Individuellt alternativ (IMA), riktpris</t>
  </si>
  <si>
    <t>Yrkesintroduktion anordnas för grupp</t>
  </si>
  <si>
    <t xml:space="preserve">Yrkesintroduktion Barn/fritid (IMYBF) </t>
  </si>
  <si>
    <t>Yrkesintroduktion Bygg/anläggning (IMYBA)</t>
  </si>
  <si>
    <t>Yrkesintroduktion El/energi (IMYEE)</t>
  </si>
  <si>
    <t>Yrkesintroduktion Fordon/transport (IMYFT)</t>
  </si>
  <si>
    <t>Yrkesintroduktion Handel/administration (IMYHA)</t>
  </si>
  <si>
    <t>Yrkesintroduktion Hantverk (IMYHV)</t>
  </si>
  <si>
    <t>Yrkesintroduktion Hotell/turism (IMYHT)</t>
  </si>
  <si>
    <t>Yrkesintroduktion Industritekniska (IMYIN)</t>
  </si>
  <si>
    <t>Yrkesintroduktion Naturbruk (IMYNB)</t>
  </si>
  <si>
    <t>Yrkesintroduktion Restaurang/livsmedel (IMYRL)</t>
  </si>
  <si>
    <t>Yrkesintroduktion VVS/fastighet (IMYVF)</t>
  </si>
  <si>
    <t>Yrkesintroduktion Vård/omsorg (IMYVO)</t>
  </si>
  <si>
    <t>Programpeng
 2023</t>
  </si>
  <si>
    <t>Programpeng
 2022</t>
  </si>
  <si>
    <t xml:space="preserve">Individuellt alternativ </t>
  </si>
  <si>
    <t>IMA-SPV</t>
  </si>
  <si>
    <t>Individuellt alternativ SPV</t>
  </si>
  <si>
    <t>IMA-AST</t>
  </si>
  <si>
    <t>Individuellt alternativ AST</t>
  </si>
  <si>
    <t>IMA-ASB</t>
  </si>
  <si>
    <t>Individuellt alternativ ASB</t>
  </si>
  <si>
    <t>IMA-FXS SPV</t>
  </si>
  <si>
    <t>Individuellt alternativ, flexibelt lärande, SPV</t>
  </si>
  <si>
    <t>IMA-UPP</t>
  </si>
  <si>
    <t>Individuellt alternativ, uppföljning</t>
  </si>
  <si>
    <t>Yrkesintro, Barn- och fritidsprogrammet</t>
  </si>
  <si>
    <t>IMYFS</t>
  </si>
  <si>
    <t>Yrkesintro, Försäljnings- och serviceprogrammet</t>
  </si>
  <si>
    <t>Yrkesintro, Fordon- och transportprogrammet</t>
  </si>
  <si>
    <t>Yrkesintro, Handels- och administrationsprogrammet</t>
  </si>
  <si>
    <t>IMYHV</t>
  </si>
  <si>
    <t>Yrkesintro, Hantverksprogrammet</t>
  </si>
  <si>
    <t>IMYNB-DJU/DJR</t>
  </si>
  <si>
    <t xml:space="preserve">Yrkesintro, Naturbruksprogrammet, djur/djurvård </t>
  </si>
  <si>
    <t>IMYRL</t>
  </si>
  <si>
    <t>Yrkesintro, Restaurang- och livsmedelsprogrammet</t>
  </si>
  <si>
    <t>Yrkesintro, Vård- och omsorg</t>
  </si>
  <si>
    <t>IMYNB-DJU/DJR-SPV</t>
  </si>
  <si>
    <t>Yrkesintro, Naturbruksprogrammet, djur/djurvård SPV</t>
  </si>
  <si>
    <t>IMYRL-SPV</t>
  </si>
  <si>
    <t>Yrkesintro, Restaurang och livsmedel SPV</t>
  </si>
  <si>
    <t>Språkintro, allmän- och programinriktat</t>
  </si>
  <si>
    <t>IMS sluss</t>
  </si>
  <si>
    <t>Språkintro,  nyanlända, slussklasser</t>
  </si>
  <si>
    <t>IMS-SPV/Alfa</t>
  </si>
  <si>
    <t>Språkintro,  SPV/Alfagrupp</t>
  </si>
  <si>
    <t>Interkommunal ersättning för gymnasieskolan 2023 inom Stockholms län samt Håbo kommun (kr)</t>
  </si>
  <si>
    <t>Programpeng 2023</t>
  </si>
  <si>
    <t>Programpeng 2022</t>
  </si>
  <si>
    <t>Nationella program, indelat efter behovsgrupp 1-4</t>
  </si>
  <si>
    <t>Administration, handel och varuhantering 1</t>
  </si>
  <si>
    <t>Administration, handel och varuhantering 2</t>
  </si>
  <si>
    <t>Administration, handel och varuhantering 3</t>
  </si>
  <si>
    <t>Administration, handel och varuhantering 4</t>
  </si>
  <si>
    <t>Estetiska verksamheter 1</t>
  </si>
  <si>
    <t>Estetiska verksamheter 2</t>
  </si>
  <si>
    <t>Estetiska verksamheter 3</t>
  </si>
  <si>
    <t>Estetiska verksamheter 4</t>
  </si>
  <si>
    <t>Fastighet, anläggning och byggnation 1</t>
  </si>
  <si>
    <t>Fastighet, anläggning och byggnation 2</t>
  </si>
  <si>
    <t>Fastighet, anläggning och byggnation 3</t>
  </si>
  <si>
    <t>Fastighet, anläggning och byggnation 4</t>
  </si>
  <si>
    <t>Fordonsvård och godshantering 1</t>
  </si>
  <si>
    <t>Fordonsvård och godshantering 2</t>
  </si>
  <si>
    <t>Fordonsvård och godshantering 3</t>
  </si>
  <si>
    <t>Fordonsvård och godshantering 4</t>
  </si>
  <si>
    <t>Hantverk och produktion 1</t>
  </si>
  <si>
    <t>Hantverk och produktion 2</t>
  </si>
  <si>
    <t>Hantverk och produktion 3</t>
  </si>
  <si>
    <t>Hantverk och produktion 4</t>
  </si>
  <si>
    <t>Hotell och restaurang och bageri 1</t>
  </si>
  <si>
    <t>Hotell och restaurang och bageri 2</t>
  </si>
  <si>
    <t>Hotell och restaurang och bageri 3</t>
  </si>
  <si>
    <t>Hotell och restaurang och bageri 4</t>
  </si>
  <si>
    <t>Hälsa, vård och omsorg 1</t>
  </si>
  <si>
    <t>Hälsa, vård och omsorg 2</t>
  </si>
  <si>
    <t>Hälsa, vård och omsorg 3</t>
  </si>
  <si>
    <t>Hälsa, vård och omsorg 4</t>
  </si>
  <si>
    <t>SNSAM</t>
  </si>
  <si>
    <t>Samhälle, natur och språk 1</t>
  </si>
  <si>
    <t>Samhälle, natur och språk 2</t>
  </si>
  <si>
    <t>Samhälle, natur och språk 3</t>
  </si>
  <si>
    <t>Samhälle, natur och språk 4</t>
  </si>
  <si>
    <t>SKSKO</t>
  </si>
  <si>
    <t>Skog, mark och djur 1</t>
  </si>
  <si>
    <t>Skog, mark och djur 2</t>
  </si>
  <si>
    <t>Skog, mark och djur 3</t>
  </si>
  <si>
    <t>Skog, mark och djur 4</t>
  </si>
  <si>
    <t>Individuella program</t>
  </si>
  <si>
    <t>Individuellt program, 1</t>
  </si>
  <si>
    <t>Individuellt program, 2</t>
  </si>
  <si>
    <t>Individuellt program, 3</t>
  </si>
  <si>
    <t>Individuellt program, 4</t>
  </si>
  <si>
    <t>Tilläggsbelopp 2023</t>
  </si>
  <si>
    <t>Tilläggsbelopp 2022</t>
  </si>
  <si>
    <t>För behöriga och deltagande elever</t>
  </si>
  <si>
    <t xml:space="preserve">För elever med behov av extraordinärt stöd utgår verksamhetsstöd efter överenskommelse.  </t>
  </si>
  <si>
    <t>Interkommunal ersättning för gymnasiesärskola 2023 (kr)</t>
  </si>
  <si>
    <t>Grund-</t>
  </si>
  <si>
    <t>Lokalkostnad</t>
  </si>
  <si>
    <t>belopp</t>
  </si>
  <si>
    <t>inkl kapkostn</t>
  </si>
  <si>
    <t>Totalt</t>
  </si>
  <si>
    <t>GYMNASIESÄRSKOLA</t>
  </si>
  <si>
    <t>o övr lokalkostn</t>
  </si>
  <si>
    <t>kommuner</t>
  </si>
  <si>
    <t>Gymnasiesärelev nivå 1</t>
  </si>
  <si>
    <t>Gymnasiesärelev nivå 2</t>
  </si>
  <si>
    <t>Gymnasiesärelev nivå 3</t>
  </si>
  <si>
    <t>Tyresö kommun 2023</t>
  </si>
  <si>
    <t>Årsbelopp*</t>
  </si>
  <si>
    <t>IMA-SPV (IMA-NPF)</t>
  </si>
  <si>
    <t>Individuellt alternativ NPF</t>
  </si>
  <si>
    <t>SCS</t>
  </si>
  <si>
    <t>Yrkesintroduktion, second chance school</t>
  </si>
  <si>
    <t>Gymnasiesärskolan</t>
  </si>
  <si>
    <t>Hälsa vård och omsorg</t>
  </si>
  <si>
    <t>Fastighet, anläggning och byggnation</t>
  </si>
  <si>
    <t>Individuellt program nivå 1</t>
  </si>
  <si>
    <t>Individuellt program nivå 2</t>
  </si>
  <si>
    <t>Individuellt program nivå 3</t>
  </si>
  <si>
    <t>Individuellt program nivå 4</t>
  </si>
  <si>
    <t>Individuellt program nivå 5</t>
  </si>
  <si>
    <t>Avtal</t>
  </si>
  <si>
    <t>Prislista introduktionsprogram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</si>
</sst>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#,##0\ &quot;kr&quot;;[Red]\-#,##0\ &quot;kr&quot;"/>
    <numFmt numFmtId="44" formatCode="_-* #,##0.00\ &quot;kr&quot;_-;\-* #,##0.00\ &quot;kr&quot;_-;_-* &quot;-&quot;??\ &quot;kr&quot;_-;_-@_-"/>
    <numFmt numFmtId="164" formatCode="_-* #,##0\ _k_r_-;\-* #,##0\ _k_r_-;_-* &quot;-&quot;\ _k_r_-;_-@_-"/>
    <numFmt numFmtId="165" formatCode="_-* #,##0.00\ _k_r_-;\-* #,##0.00\ _k_r_-;_-* &quot;-&quot;??\ _k_r_-;_-@_-"/>
    <numFmt numFmtId="166" formatCode="[$-41D]General"/>
    <numFmt numFmtId="167" formatCode="#,##0.00&quot; &quot;[$kr-41D];[Red]&quot;-&quot;#,##0.00&quot; &quot;[$kr-41D]"/>
    <numFmt numFmtId="168" formatCode="#,##0\ &quot;kr&quot;"/>
    <numFmt numFmtId="169" formatCode="0.0%"/>
    <numFmt numFmtId="170" formatCode="#,##0\ _k_r"/>
    <numFmt numFmtId="171" formatCode="#,##0.00\ &quot;kr&quot;"/>
    <numFmt numFmtId="172" formatCode="#,##0.0"/>
    <numFmt numFmtId="173" formatCode="#,##0_ ;\-#,##0\ "/>
    <numFmt numFmtId="174" formatCode="_-* #,##0\ _k_r_-;\-* #,##0\ _k_r_-;_-* &quot;-&quot;??\ _k_r_-;_-@_-"/>
    <numFmt numFmtId="175" formatCode="#,##0_);\(#,##0\)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Verdana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Trebuchet MS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rgb="FFFFFFFF"/>
      <name val="Gill Sans MT"/>
      <family val="2"/>
    </font>
    <font>
      <sz val="10"/>
      <color theme="1"/>
      <name val="Gill Sans MT"/>
      <family val="2"/>
    </font>
    <font>
      <i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14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sz val="12"/>
      <color theme="1"/>
      <name val="Gill Sans MT"/>
      <family val="2"/>
    </font>
    <font>
      <b/>
      <sz val="10"/>
      <color theme="1"/>
      <name val="Arial"/>
      <family val="2"/>
    </font>
    <font>
      <b/>
      <sz val="20"/>
      <name val="Arial"/>
      <family val="2"/>
    </font>
    <font>
      <b/>
      <sz val="14"/>
      <color rgb="FFFFFFFF"/>
      <name val="Garamond"/>
      <family val="1"/>
    </font>
    <font>
      <b/>
      <sz val="12"/>
      <color rgb="FFFFFFFF"/>
      <name val="Garamond"/>
      <family val="1"/>
    </font>
    <font>
      <sz val="12"/>
      <name val="Garamond"/>
      <family val="1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Calibri"/>
      <family val="2"/>
    </font>
    <font>
      <b/>
      <sz val="12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6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color rgb="FF3131F7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FF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EAEDEA"/>
        <bgColor indexed="64"/>
      </patternFill>
    </fill>
    <fill>
      <patternFill patternType="solid">
        <fgColor rgb="FFD6E3BC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9BA999"/>
      </left>
      <right/>
      <top style="medium">
        <color rgb="FF9BA999"/>
      </top>
      <bottom style="medium">
        <color rgb="FF9BA999"/>
      </bottom>
      <diagonal/>
    </border>
    <border>
      <left/>
      <right style="medium">
        <color rgb="FF9BA999"/>
      </right>
      <top style="medium">
        <color rgb="FF9BA999"/>
      </top>
      <bottom style="medium">
        <color rgb="FF9BA999"/>
      </bottom>
      <diagonal/>
    </border>
    <border>
      <left style="medium">
        <color rgb="FFC2CBC1"/>
      </left>
      <right style="medium">
        <color rgb="FFC2CBC1"/>
      </right>
      <top/>
      <bottom style="medium">
        <color rgb="FFC2CBC1"/>
      </bottom>
      <diagonal/>
    </border>
    <border>
      <left/>
      <right style="medium">
        <color rgb="FFC2CBC1"/>
      </right>
      <top/>
      <bottom style="medium">
        <color rgb="FFC2CBC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8">
    <xf numFmtId="0" fontId="0" fillId="0" borderId="0"/>
    <xf numFmtId="0" fontId="1" fillId="0" borderId="0"/>
    <xf numFmtId="166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7" fontId="4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0" fontId="9" fillId="0" borderId="0"/>
    <xf numFmtId="0" fontId="6" fillId="0" borderId="0"/>
    <xf numFmtId="3" fontId="10" fillId="0" borderId="0" applyFill="0" applyBorder="0" applyAlignment="0" applyProtection="0">
      <protection locked="0"/>
    </xf>
    <xf numFmtId="0" fontId="7" fillId="0" borderId="0"/>
    <xf numFmtId="3" fontId="11" fillId="2" borderId="2">
      <protection locked="0"/>
    </xf>
    <xf numFmtId="3" fontId="11" fillId="3" borderId="2"/>
    <xf numFmtId="3" fontId="12" fillId="4" borderId="1">
      <protection locked="0"/>
    </xf>
    <xf numFmtId="0" fontId="8" fillId="5" borderId="0" applyFont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  <xf numFmtId="0" fontId="7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87">
    <xf numFmtId="0" fontId="0" fillId="0" borderId="0" xfId="0"/>
    <xf numFmtId="3" fontId="0" fillId="0" borderId="0" xfId="0" applyNumberFormat="1"/>
    <xf numFmtId="6" fontId="0" fillId="0" borderId="0" xfId="0" applyNumberFormat="1"/>
    <xf numFmtId="0" fontId="15" fillId="5" borderId="0" xfId="0" applyFont="1" applyFill="1"/>
    <xf numFmtId="0" fontId="0" fillId="5" borderId="0" xfId="0" applyFill="1"/>
    <xf numFmtId="9" fontId="0" fillId="0" borderId="0" xfId="0" applyNumberFormat="1"/>
    <xf numFmtId="0" fontId="13" fillId="5" borderId="0" xfId="0" applyFont="1" applyFill="1"/>
    <xf numFmtId="0" fontId="13" fillId="5" borderId="0" xfId="0" applyFont="1" applyFill="1" applyAlignment="1">
      <alignment horizontal="right"/>
    </xf>
    <xf numFmtId="3" fontId="0" fillId="6" borderId="0" xfId="0" applyNumberFormat="1" applyFill="1"/>
    <xf numFmtId="168" fontId="0" fillId="3" borderId="0" xfId="0" applyNumberFormat="1" applyFill="1"/>
    <xf numFmtId="0" fontId="16" fillId="0" borderId="0" xfId="0" applyFont="1"/>
    <xf numFmtId="3" fontId="16" fillId="0" borderId="0" xfId="0" applyNumberFormat="1" applyFont="1"/>
    <xf numFmtId="3" fontId="16" fillId="6" borderId="0" xfId="0" applyNumberFormat="1" applyFont="1" applyFill="1"/>
    <xf numFmtId="3" fontId="14" fillId="0" borderId="0" xfId="0" applyNumberFormat="1" applyFont="1"/>
    <xf numFmtId="3" fontId="14" fillId="6" borderId="0" xfId="0" applyNumberFormat="1" applyFont="1" applyFill="1"/>
    <xf numFmtId="168" fontId="0" fillId="0" borderId="0" xfId="0" applyNumberFormat="1"/>
    <xf numFmtId="0" fontId="0" fillId="6" borderId="0" xfId="0" applyFill="1"/>
    <xf numFmtId="0" fontId="0" fillId="0" borderId="0" xfId="0" applyAlignment="1">
      <alignment horizontal="right"/>
    </xf>
    <xf numFmtId="0" fontId="17" fillId="0" borderId="0" xfId="0" applyFont="1"/>
    <xf numFmtId="169" fontId="0" fillId="0" borderId="0" xfId="0" applyNumberFormat="1"/>
    <xf numFmtId="168" fontId="0" fillId="6" borderId="0" xfId="0" applyNumberFormat="1" applyFill="1"/>
    <xf numFmtId="0" fontId="14" fillId="0" borderId="0" xfId="0" applyFont="1" applyAlignment="1">
      <alignment horizontal="right"/>
    </xf>
    <xf numFmtId="170" fontId="0" fillId="0" borderId="0" xfId="0" applyNumberFormat="1"/>
    <xf numFmtId="0" fontId="18" fillId="0" borderId="0" xfId="0" applyFont="1"/>
    <xf numFmtId="168" fontId="16" fillId="6" borderId="0" xfId="0" applyNumberFormat="1" applyFont="1" applyFill="1"/>
    <xf numFmtId="0" fontId="1" fillId="0" borderId="0" xfId="0" applyFont="1"/>
    <xf numFmtId="0" fontId="0" fillId="0" borderId="0" xfId="0" applyAlignment="1">
      <alignment vertical="center"/>
    </xf>
    <xf numFmtId="0" fontId="14" fillId="0" borderId="0" xfId="0" applyFont="1"/>
    <xf numFmtId="0" fontId="0" fillId="0" borderId="0" xfId="0" applyAlignment="1">
      <alignment horizont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0" fillId="7" borderId="3" xfId="0" applyFill="1" applyBorder="1"/>
    <xf numFmtId="0" fontId="0" fillId="6" borderId="3" xfId="0" applyFill="1" applyBorder="1"/>
    <xf numFmtId="168" fontId="0" fillId="7" borderId="4" xfId="0" applyNumberFormat="1" applyFill="1" applyBorder="1"/>
    <xf numFmtId="168" fontId="0" fillId="6" borderId="4" xfId="0" applyNumberFormat="1" applyFill="1" applyBorder="1"/>
    <xf numFmtId="0" fontId="17" fillId="2" borderId="0" xfId="0" applyFont="1" applyFill="1"/>
    <xf numFmtId="0" fontId="21" fillId="8" borderId="1" xfId="0" applyFont="1" applyFill="1" applyBorder="1" applyAlignment="1">
      <alignment horizontal="center" wrapText="1"/>
    </xf>
    <xf numFmtId="0" fontId="21" fillId="8" borderId="8" xfId="0" applyFont="1" applyFill="1" applyBorder="1" applyAlignment="1">
      <alignment horizontal="center" wrapText="1"/>
    </xf>
    <xf numFmtId="0" fontId="21" fillId="2" borderId="0" xfId="0" applyFont="1" applyFill="1"/>
    <xf numFmtId="0" fontId="17" fillId="2" borderId="1" xfId="0" applyFont="1" applyFill="1" applyBorder="1"/>
    <xf numFmtId="168" fontId="17" fillId="2" borderId="1" xfId="0" applyNumberFormat="1" applyFont="1" applyFill="1" applyBorder="1"/>
    <xf numFmtId="171" fontId="17" fillId="2" borderId="1" xfId="0" applyNumberFormat="1" applyFont="1" applyFill="1" applyBorder="1"/>
    <xf numFmtId="168" fontId="17" fillId="2" borderId="1" xfId="0" applyNumberFormat="1" applyFont="1" applyFill="1" applyBorder="1" applyAlignment="1">
      <alignment horizontal="right"/>
    </xf>
    <xf numFmtId="171" fontId="17" fillId="2" borderId="1" xfId="0" applyNumberFormat="1" applyFont="1" applyFill="1" applyBorder="1" applyAlignment="1">
      <alignment horizontal="right"/>
    </xf>
    <xf numFmtId="3" fontId="17" fillId="2" borderId="0" xfId="0" applyNumberFormat="1" applyFont="1" applyFill="1"/>
    <xf numFmtId="171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wrapText="1"/>
    </xf>
    <xf numFmtId="3" fontId="24" fillId="0" borderId="14" xfId="0" applyNumberFormat="1" applyFont="1" applyBorder="1" applyAlignment="1">
      <alignment horizontal="right" vertical="center"/>
    </xf>
    <xf numFmtId="0" fontId="24" fillId="9" borderId="13" xfId="0" applyFont="1" applyFill="1" applyBorder="1" applyAlignment="1">
      <alignment vertical="center"/>
    </xf>
    <xf numFmtId="0" fontId="24" fillId="9" borderId="14" xfId="0" applyFont="1" applyFill="1" applyBorder="1" applyAlignment="1">
      <alignment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7" fillId="0" borderId="1" xfId="0" applyFont="1" applyBorder="1"/>
    <xf numFmtId="0" fontId="28" fillId="6" borderId="0" xfId="0" applyFont="1" applyFill="1"/>
    <xf numFmtId="0" fontId="29" fillId="6" borderId="0" xfId="0" applyFont="1" applyFill="1"/>
    <xf numFmtId="0" fontId="30" fillId="6" borderId="0" xfId="0" applyFont="1" applyFill="1"/>
    <xf numFmtId="0" fontId="30" fillId="0" borderId="0" xfId="0" applyFont="1"/>
    <xf numFmtId="6" fontId="30" fillId="0" borderId="0" xfId="0" applyNumberFormat="1" applyFont="1"/>
    <xf numFmtId="0" fontId="30" fillId="0" borderId="0" xfId="0" applyFont="1" applyAlignment="1">
      <alignment wrapText="1"/>
    </xf>
    <xf numFmtId="0" fontId="30" fillId="0" borderId="0" xfId="0" applyFont="1" applyAlignment="1">
      <alignment horizontal="right"/>
    </xf>
    <xf numFmtId="0" fontId="13" fillId="2" borderId="1" xfId="0" applyFont="1" applyFill="1" applyBorder="1" applyAlignment="1">
      <alignment wrapText="1"/>
    </xf>
    <xf numFmtId="1" fontId="13" fillId="2" borderId="1" xfId="0" applyNumberFormat="1" applyFont="1" applyFill="1" applyBorder="1" applyAlignment="1">
      <alignment wrapText="1"/>
    </xf>
    <xf numFmtId="0" fontId="13" fillId="2" borderId="0" xfId="0" applyFont="1" applyFill="1"/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/>
    <xf numFmtId="1" fontId="0" fillId="2" borderId="0" xfId="0" applyNumberFormat="1" applyFill="1"/>
    <xf numFmtId="0" fontId="13" fillId="2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3" fillId="11" borderId="0" xfId="12" applyFont="1" applyFill="1" applyAlignment="1">
      <alignment horizontal="center" wrapText="1"/>
    </xf>
    <xf numFmtId="2" fontId="11" fillId="2" borderId="2" xfId="9" applyNumberFormat="1" applyFont="1" applyFill="1" applyBorder="1" applyAlignment="1" applyProtection="1">
      <alignment vertical="center"/>
    </xf>
    <xf numFmtId="2" fontId="11" fillId="2" borderId="2" xfId="9" applyNumberFormat="1" applyFont="1" applyFill="1" applyBorder="1" applyAlignment="1" applyProtection="1">
      <alignment vertical="center" wrapText="1"/>
    </xf>
    <xf numFmtId="3" fontId="32" fillId="2" borderId="2" xfId="9" applyNumberFormat="1" applyFont="1" applyFill="1" applyBorder="1" applyAlignment="1" applyProtection="1">
      <alignment vertical="center" wrapText="1"/>
    </xf>
    <xf numFmtId="0" fontId="0" fillId="11" borderId="0" xfId="0" applyFill="1"/>
    <xf numFmtId="2" fontId="32" fillId="0" borderId="0" xfId="9" applyNumberFormat="1" applyFont="1" applyBorder="1" applyAlignment="1" applyProtection="1">
      <alignment vertical="center"/>
    </xf>
    <xf numFmtId="2" fontId="32" fillId="2" borderId="2" xfId="9" applyNumberFormat="1" applyFont="1" applyFill="1" applyBorder="1" applyAlignment="1" applyProtection="1">
      <alignment vertical="center"/>
    </xf>
    <xf numFmtId="3" fontId="11" fillId="2" borderId="2" xfId="47" applyNumberFormat="1" applyFont="1" applyFill="1" applyBorder="1" applyProtection="1">
      <protection locked="0"/>
    </xf>
    <xf numFmtId="0" fontId="34" fillId="0" borderId="0" xfId="0" applyFont="1"/>
    <xf numFmtId="0" fontId="35" fillId="0" borderId="0" xfId="0" applyFont="1"/>
    <xf numFmtId="14" fontId="7" fillId="0" borderId="0" xfId="0" applyNumberFormat="1" applyFont="1" applyAlignment="1">
      <alignment horizontal="right"/>
    </xf>
    <xf numFmtId="14" fontId="7" fillId="0" borderId="0" xfId="0" applyNumberFormat="1" applyFont="1"/>
    <xf numFmtId="14" fontId="7" fillId="0" borderId="0" xfId="0" applyNumberFormat="1" applyFont="1" applyAlignment="1">
      <alignment horizontal="left"/>
    </xf>
    <xf numFmtId="0" fontId="36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0" xfId="0" applyFont="1"/>
    <xf numFmtId="0" fontId="37" fillId="8" borderId="0" xfId="0" applyFont="1" applyFill="1" applyAlignment="1">
      <alignment horizontal="right"/>
    </xf>
    <xf numFmtId="0" fontId="6" fillId="8" borderId="0" xfId="0" applyFont="1" applyFill="1" applyAlignment="1">
      <alignment horizontal="right"/>
    </xf>
    <xf numFmtId="0" fontId="38" fillId="0" borderId="0" xfId="0" applyFont="1" applyAlignment="1">
      <alignment horizontal="right"/>
    </xf>
    <xf numFmtId="0" fontId="37" fillId="0" borderId="0" xfId="0" applyFont="1"/>
    <xf numFmtId="49" fontId="7" fillId="0" borderId="0" xfId="0" applyNumberFormat="1" applyFont="1" applyAlignment="1">
      <alignment horizontal="right"/>
    </xf>
    <xf numFmtId="0" fontId="38" fillId="0" borderId="0" xfId="0" applyFont="1"/>
    <xf numFmtId="49" fontId="6" fillId="8" borderId="0" xfId="0" applyNumberFormat="1" applyFont="1" applyFill="1" applyAlignment="1">
      <alignment horizontal="right"/>
    </xf>
    <xf numFmtId="0" fontId="39" fillId="0" borderId="0" xfId="0" applyFont="1" applyAlignment="1">
      <alignment wrapText="1"/>
    </xf>
    <xf numFmtId="3" fontId="7" fillId="0" borderId="0" xfId="0" applyNumberFormat="1" applyFont="1"/>
    <xf numFmtId="172" fontId="39" fillId="0" borderId="0" xfId="0" applyNumberFormat="1" applyFont="1"/>
    <xf numFmtId="3" fontId="6" fillId="8" borderId="0" xfId="0" applyNumberFormat="1" applyFont="1" applyFill="1" applyAlignment="1">
      <alignment horizontal="right"/>
    </xf>
    <xf numFmtId="10" fontId="39" fillId="0" borderId="0" xfId="47" applyNumberFormat="1" applyFont="1"/>
    <xf numFmtId="0" fontId="13" fillId="12" borderId="0" xfId="0" applyFont="1" applyFill="1"/>
    <xf numFmtId="0" fontId="0" fillId="12" borderId="0" xfId="0" applyFill="1"/>
    <xf numFmtId="4" fontId="0" fillId="0" borderId="0" xfId="0" applyNumberFormat="1"/>
    <xf numFmtId="10" fontId="0" fillId="0" borderId="0" xfId="0" applyNumberFormat="1"/>
    <xf numFmtId="0" fontId="40" fillId="0" borderId="0" xfId="0" applyFont="1"/>
    <xf numFmtId="0" fontId="41" fillId="13" borderId="18" xfId="0" applyFont="1" applyFill="1" applyBorder="1" applyAlignment="1">
      <alignment horizontal="center" vertical="center" wrapText="1"/>
    </xf>
    <xf numFmtId="3" fontId="42" fillId="11" borderId="20" xfId="0" applyNumberFormat="1" applyFont="1" applyFill="1" applyBorder="1"/>
    <xf numFmtId="0" fontId="42" fillId="11" borderId="19" xfId="0" applyFont="1" applyFill="1" applyBorder="1"/>
    <xf numFmtId="0" fontId="25" fillId="0" borderId="0" xfId="0" applyFont="1"/>
    <xf numFmtId="0" fontId="43" fillId="0" borderId="0" xfId="0" applyFont="1"/>
    <xf numFmtId="0" fontId="13" fillId="14" borderId="1" xfId="0" applyFont="1" applyFill="1" applyBorder="1"/>
    <xf numFmtId="0" fontId="0" fillId="5" borderId="21" xfId="0" applyFill="1" applyBorder="1"/>
    <xf numFmtId="0" fontId="0" fillId="5" borderId="3" xfId="0" applyFill="1" applyBorder="1"/>
    <xf numFmtId="3" fontId="16" fillId="5" borderId="0" xfId="0" applyNumberFormat="1" applyFont="1" applyFill="1" applyAlignment="1">
      <alignment horizontal="right"/>
    </xf>
    <xf numFmtId="3" fontId="16" fillId="5" borderId="3" xfId="0" applyNumberFormat="1" applyFont="1" applyFill="1" applyBorder="1"/>
    <xf numFmtId="0" fontId="0" fillId="5" borderId="22" xfId="0" applyFill="1" applyBorder="1"/>
    <xf numFmtId="3" fontId="16" fillId="5" borderId="22" xfId="0" applyNumberFormat="1" applyFont="1" applyFill="1" applyBorder="1"/>
    <xf numFmtId="0" fontId="16" fillId="5" borderId="9" xfId="0" applyFont="1" applyFill="1" applyBorder="1"/>
    <xf numFmtId="0" fontId="14" fillId="5" borderId="4" xfId="0" applyFont="1" applyFill="1" applyBorder="1"/>
    <xf numFmtId="3" fontId="16" fillId="5" borderId="23" xfId="0" applyNumberFormat="1" applyFont="1" applyFill="1" applyBorder="1" applyAlignment="1">
      <alignment horizontal="right"/>
    </xf>
    <xf numFmtId="3" fontId="16" fillId="5" borderId="4" xfId="0" applyNumberFormat="1" applyFont="1" applyFill="1" applyBorder="1"/>
    <xf numFmtId="0" fontId="13" fillId="14" borderId="1" xfId="0" applyFont="1" applyFill="1" applyBorder="1" applyAlignment="1">
      <alignment horizontal="center"/>
    </xf>
    <xf numFmtId="0" fontId="13" fillId="14" borderId="1" xfId="0" applyFont="1" applyFill="1" applyBorder="1" applyAlignment="1">
      <alignment horizontal="right"/>
    </xf>
    <xf numFmtId="173" fontId="16" fillId="5" borderId="22" xfId="29" applyNumberFormat="1" applyFont="1" applyFill="1" applyBorder="1" applyAlignment="1">
      <alignment horizontal="right" vertical="center"/>
    </xf>
    <xf numFmtId="173" fontId="44" fillId="5" borderId="22" xfId="0" applyNumberFormat="1" applyFont="1" applyFill="1" applyBorder="1" applyAlignment="1">
      <alignment horizontal="right"/>
    </xf>
    <xf numFmtId="0" fontId="0" fillId="5" borderId="24" xfId="0" applyFill="1" applyBorder="1"/>
    <xf numFmtId="174" fontId="16" fillId="5" borderId="4" xfId="29" applyNumberFormat="1" applyFont="1" applyFill="1" applyBorder="1" applyAlignment="1">
      <alignment horizontal="right" vertical="center"/>
    </xf>
    <xf numFmtId="173" fontId="44" fillId="5" borderId="4" xfId="0" applyNumberFormat="1" applyFont="1" applyFill="1" applyBorder="1" applyAlignment="1">
      <alignment horizontal="right"/>
    </xf>
    <xf numFmtId="0" fontId="17" fillId="0" borderId="7" xfId="0" applyFont="1" applyBorder="1" applyAlignment="1">
      <alignment horizontal="center" wrapText="1"/>
    </xf>
    <xf numFmtId="3" fontId="21" fillId="0" borderId="25" xfId="0" applyNumberFormat="1" applyFont="1" applyBorder="1" applyAlignment="1">
      <alignment horizontal="center" wrapText="1"/>
    </xf>
    <xf numFmtId="0" fontId="45" fillId="0" borderId="7" xfId="0" applyFont="1" applyBorder="1" applyAlignment="1">
      <alignment horizontal="center" wrapText="1"/>
    </xf>
    <xf numFmtId="3" fontId="21" fillId="0" borderId="23" xfId="0" applyNumberFormat="1" applyFont="1" applyBorder="1" applyAlignment="1">
      <alignment horizontal="center" wrapText="1"/>
    </xf>
    <xf numFmtId="3" fontId="46" fillId="0" borderId="25" xfId="0" applyNumberFormat="1" applyFont="1" applyBorder="1" applyAlignment="1">
      <alignment horizontal="center" wrapText="1"/>
    </xf>
    <xf numFmtId="3" fontId="17" fillId="0" borderId="25" xfId="0" applyNumberFormat="1" applyFont="1" applyBorder="1" applyAlignment="1">
      <alignment horizontal="center" wrapText="1"/>
    </xf>
    <xf numFmtId="0" fontId="17" fillId="0" borderId="7" xfId="0" applyFont="1" applyBorder="1" applyAlignment="1">
      <alignment horizontal="center"/>
    </xf>
    <xf numFmtId="0" fontId="17" fillId="0" borderId="5" xfId="0" applyFont="1" applyBorder="1" applyAlignment="1">
      <alignment horizontal="center" wrapText="1"/>
    </xf>
    <xf numFmtId="3" fontId="21" fillId="0" borderId="15" xfId="0" applyNumberFormat="1" applyFont="1" applyBorder="1" applyAlignment="1">
      <alignment horizontal="center" wrapText="1"/>
    </xf>
    <xf numFmtId="165" fontId="25" fillId="0" borderId="0" xfId="21" applyFont="1"/>
    <xf numFmtId="165" fontId="13" fillId="0" borderId="0" xfId="21" applyFont="1"/>
    <xf numFmtId="165" fontId="0" fillId="0" borderId="0" xfId="21" applyFont="1"/>
    <xf numFmtId="0" fontId="50" fillId="2" borderId="7" xfId="0" applyFont="1" applyFill="1" applyBorder="1"/>
    <xf numFmtId="0" fontId="50" fillId="2" borderId="25" xfId="0" applyFont="1" applyFill="1" applyBorder="1"/>
    <xf numFmtId="0" fontId="5" fillId="2" borderId="25" xfId="0" applyFont="1" applyFill="1" applyBorder="1"/>
    <xf numFmtId="14" fontId="5" fillId="2" borderId="8" xfId="0" applyNumberFormat="1" applyFont="1" applyFill="1" applyBorder="1"/>
    <xf numFmtId="0" fontId="53" fillId="2" borderId="1" xfId="0" applyFont="1" applyFill="1" applyBorder="1" applyAlignment="1">
      <alignment horizontal="center" wrapText="1"/>
    </xf>
    <xf numFmtId="0" fontId="54" fillId="2" borderId="1" xfId="0" applyFont="1" applyFill="1" applyBorder="1"/>
    <xf numFmtId="0" fontId="22" fillId="2" borderId="1" xfId="0" applyFont="1" applyFill="1" applyBorder="1"/>
    <xf numFmtId="168" fontId="22" fillId="2" borderId="1" xfId="0" applyNumberFormat="1" applyFont="1" applyFill="1" applyBorder="1"/>
    <xf numFmtId="168" fontId="22" fillId="2" borderId="1" xfId="0" applyNumberFormat="1" applyFont="1" applyFill="1" applyBorder="1" applyAlignment="1">
      <alignment horizontal="right"/>
    </xf>
    <xf numFmtId="3" fontId="22" fillId="2" borderId="1" xfId="0" applyNumberFormat="1" applyFont="1" applyFill="1" applyBorder="1"/>
    <xf numFmtId="3" fontId="22" fillId="2" borderId="1" xfId="0" applyNumberFormat="1" applyFont="1" applyFill="1" applyBorder="1" applyAlignment="1">
      <alignment horizontal="center"/>
    </xf>
    <xf numFmtId="0" fontId="22" fillId="2" borderId="0" xfId="0" applyFont="1" applyFill="1"/>
    <xf numFmtId="3" fontId="22" fillId="2" borderId="0" xfId="0" applyNumberFormat="1" applyFont="1" applyFill="1"/>
    <xf numFmtId="0" fontId="55" fillId="0" borderId="0" xfId="0" applyFont="1" applyAlignment="1">
      <alignment horizontal="left"/>
    </xf>
    <xf numFmtId="0" fontId="56" fillId="15" borderId="26" xfId="0" applyFont="1" applyFill="1" applyBorder="1" applyAlignment="1">
      <alignment vertical="center" wrapText="1"/>
    </xf>
    <xf numFmtId="0" fontId="56" fillId="15" borderId="27" xfId="0" applyFont="1" applyFill="1" applyBorder="1" applyAlignment="1">
      <alignment vertical="center"/>
    </xf>
    <xf numFmtId="0" fontId="57" fillId="15" borderId="28" xfId="0" applyFont="1" applyFill="1" applyBorder="1" applyAlignment="1">
      <alignment vertical="center"/>
    </xf>
    <xf numFmtId="0" fontId="57" fillId="15" borderId="29" xfId="0" applyFont="1" applyFill="1" applyBorder="1" applyAlignment="1">
      <alignment vertical="center"/>
    </xf>
    <xf numFmtId="0" fontId="58" fillId="0" borderId="28" xfId="0" applyFont="1" applyBorder="1" applyAlignment="1">
      <alignment vertical="center"/>
    </xf>
    <xf numFmtId="3" fontId="58" fillId="0" borderId="29" xfId="0" applyNumberFormat="1" applyFont="1" applyBorder="1" applyAlignment="1">
      <alignment horizontal="right" vertical="center"/>
    </xf>
    <xf numFmtId="0" fontId="59" fillId="16" borderId="28" xfId="0" applyFont="1" applyFill="1" applyBorder="1" applyAlignment="1">
      <alignment vertical="center"/>
    </xf>
    <xf numFmtId="3" fontId="59" fillId="16" borderId="29" xfId="0" applyNumberFormat="1" applyFont="1" applyFill="1" applyBorder="1" applyAlignment="1">
      <alignment horizontal="right" vertical="center"/>
    </xf>
    <xf numFmtId="0" fontId="60" fillId="0" borderId="30" xfId="0" applyFont="1" applyBorder="1" applyAlignment="1">
      <alignment vertical="center" wrapText="1"/>
    </xf>
    <xf numFmtId="0" fontId="60" fillId="0" borderId="31" xfId="0" applyFont="1" applyBorder="1" applyAlignment="1">
      <alignment vertical="center" wrapText="1"/>
    </xf>
    <xf numFmtId="0" fontId="60" fillId="0" borderId="32" xfId="0" applyFont="1" applyBorder="1" applyAlignment="1">
      <alignment vertical="center" wrapText="1"/>
    </xf>
    <xf numFmtId="0" fontId="60" fillId="0" borderId="33" xfId="0" applyFont="1" applyBorder="1" applyAlignment="1">
      <alignment vertical="center" wrapText="1"/>
    </xf>
    <xf numFmtId="0" fontId="59" fillId="0" borderId="13" xfId="0" applyFont="1" applyBorder="1" applyAlignment="1">
      <alignment vertical="center" wrapText="1"/>
    </xf>
    <xf numFmtId="3" fontId="59" fillId="0" borderId="14" xfId="0" applyNumberFormat="1" applyFont="1" applyBorder="1" applyAlignment="1">
      <alignment horizontal="right" vertical="center" wrapText="1"/>
    </xf>
    <xf numFmtId="2" fontId="59" fillId="0" borderId="13" xfId="0" applyNumberFormat="1" applyFont="1" applyBorder="1" applyAlignment="1">
      <alignment vertical="center" wrapText="1"/>
    </xf>
    <xf numFmtId="2" fontId="0" fillId="0" borderId="0" xfId="47" applyNumberFormat="1" applyFont="1"/>
    <xf numFmtId="0" fontId="13" fillId="0" borderId="1" xfId="0" applyFont="1" applyBorder="1"/>
    <xf numFmtId="0" fontId="0" fillId="0" borderId="1" xfId="0" applyBorder="1"/>
    <xf numFmtId="168" fontId="0" fillId="2" borderId="1" xfId="0" applyNumberFormat="1" applyFill="1" applyBorder="1"/>
    <xf numFmtId="168" fontId="0" fillId="0" borderId="1" xfId="0" applyNumberFormat="1" applyBorder="1"/>
    <xf numFmtId="0" fontId="2" fillId="0" borderId="0" xfId="0" applyFont="1"/>
    <xf numFmtId="0" fontId="47" fillId="17" borderId="11" xfId="0" applyFont="1" applyFill="1" applyBorder="1"/>
    <xf numFmtId="0" fontId="47" fillId="17" borderId="12" xfId="0" applyFont="1" applyFill="1" applyBorder="1"/>
    <xf numFmtId="0" fontId="48" fillId="0" borderId="13" xfId="0" applyFont="1" applyBorder="1" applyAlignment="1">
      <alignment wrapText="1"/>
    </xf>
    <xf numFmtId="0" fontId="48" fillId="0" borderId="14" xfId="0" applyFont="1" applyBorder="1"/>
    <xf numFmtId="3" fontId="48" fillId="0" borderId="14" xfId="0" applyNumberFormat="1" applyFont="1" applyBorder="1"/>
    <xf numFmtId="0" fontId="47" fillId="17" borderId="11" xfId="0" applyFont="1" applyFill="1" applyBorder="1" applyAlignment="1">
      <alignment wrapText="1"/>
    </xf>
    <xf numFmtId="0" fontId="47" fillId="17" borderId="12" xfId="0" applyFont="1" applyFill="1" applyBorder="1" applyAlignment="1">
      <alignment wrapText="1"/>
    </xf>
    <xf numFmtId="3" fontId="48" fillId="0" borderId="14" xfId="0" applyNumberFormat="1" applyFont="1" applyBorder="1" applyAlignment="1">
      <alignment wrapText="1"/>
    </xf>
    <xf numFmtId="0" fontId="48" fillId="0" borderId="0" xfId="0" applyFont="1" applyAlignment="1">
      <alignment wrapText="1"/>
    </xf>
    <xf numFmtId="0" fontId="49" fillId="0" borderId="13" xfId="0" applyFont="1" applyBorder="1" applyAlignment="1">
      <alignment wrapText="1"/>
    </xf>
    <xf numFmtId="0" fontId="49" fillId="0" borderId="0" xfId="0" applyFont="1" applyAlignment="1">
      <alignment wrapText="1"/>
    </xf>
    <xf numFmtId="0" fontId="61" fillId="18" borderId="34" xfId="0" applyFont="1" applyFill="1" applyBorder="1" applyAlignment="1">
      <alignment horizontal="left" wrapText="1"/>
    </xf>
    <xf numFmtId="0" fontId="61" fillId="18" borderId="35" xfId="0" applyFont="1" applyFill="1" applyBorder="1" applyAlignment="1">
      <alignment horizontal="right" wrapText="1"/>
    </xf>
    <xf numFmtId="175" fontId="61" fillId="18" borderId="36" xfId="0" applyNumberFormat="1" applyFont="1" applyFill="1" applyBorder="1"/>
    <xf numFmtId="0" fontId="62" fillId="18" borderId="37" xfId="0" applyFont="1" applyFill="1" applyBorder="1" applyAlignment="1">
      <alignment horizontal="left" wrapText="1"/>
    </xf>
    <xf numFmtId="0" fontId="61" fillId="18" borderId="38" xfId="0" applyFont="1" applyFill="1" applyBorder="1" applyAlignment="1">
      <alignment horizontal="right" wrapText="1"/>
    </xf>
    <xf numFmtId="175" fontId="61" fillId="18" borderId="39" xfId="0" applyNumberFormat="1" applyFont="1" applyFill="1" applyBorder="1" applyAlignment="1">
      <alignment wrapText="1"/>
    </xf>
    <xf numFmtId="0" fontId="61" fillId="18" borderId="40" xfId="0" applyFont="1" applyFill="1" applyBorder="1" applyAlignment="1">
      <alignment horizontal="left" wrapText="1"/>
    </xf>
    <xf numFmtId="0" fontId="61" fillId="18" borderId="41" xfId="0" applyFont="1" applyFill="1" applyBorder="1" applyAlignment="1">
      <alignment horizontal="right" wrapText="1"/>
    </xf>
    <xf numFmtId="175" fontId="61" fillId="18" borderId="42" xfId="0" applyNumberFormat="1" applyFont="1" applyFill="1" applyBorder="1" applyAlignment="1">
      <alignment horizontal="right" wrapText="1"/>
    </xf>
    <xf numFmtId="0" fontId="30" fillId="0" borderId="40" xfId="0" applyFont="1" applyBorder="1" applyAlignment="1">
      <alignment horizontal="left"/>
    </xf>
    <xf numFmtId="3" fontId="63" fillId="0" borderId="41" xfId="0" applyNumberFormat="1" applyFont="1" applyBorder="1"/>
    <xf numFmtId="175" fontId="30" fillId="0" borderId="42" xfId="0" applyNumberFormat="1" applyFont="1" applyBorder="1"/>
    <xf numFmtId="3" fontId="61" fillId="0" borderId="41" xfId="0" applyNumberFormat="1" applyFont="1" applyBorder="1"/>
    <xf numFmtId="0" fontId="62" fillId="0" borderId="40" xfId="0" applyFont="1" applyBorder="1" applyAlignment="1">
      <alignment horizontal="left"/>
    </xf>
    <xf numFmtId="0" fontId="30" fillId="0" borderId="43" xfId="0" applyFont="1" applyBorder="1" applyAlignment="1">
      <alignment horizontal="left"/>
    </xf>
    <xf numFmtId="3" fontId="63" fillId="0" borderId="44" xfId="0" applyNumberFormat="1" applyFont="1" applyBorder="1"/>
    <xf numFmtId="175" fontId="30" fillId="0" borderId="45" xfId="0" applyNumberFormat="1" applyFont="1" applyBorder="1"/>
    <xf numFmtId="0" fontId="30" fillId="0" borderId="46" xfId="0" applyFont="1" applyBorder="1" applyAlignment="1">
      <alignment horizontal="left"/>
    </xf>
    <xf numFmtId="3" fontId="63" fillId="0" borderId="47" xfId="0" applyNumberFormat="1" applyFont="1" applyBorder="1"/>
    <xf numFmtId="175" fontId="30" fillId="0" borderId="48" xfId="0" applyNumberFormat="1" applyFont="1" applyBorder="1"/>
    <xf numFmtId="175" fontId="0" fillId="0" borderId="0" xfId="0" applyNumberFormat="1"/>
    <xf numFmtId="0" fontId="64" fillId="19" borderId="0" xfId="12" applyFont="1" applyFill="1" applyAlignment="1">
      <alignment vertical="top"/>
    </xf>
    <xf numFmtId="0" fontId="64" fillId="19" borderId="0" xfId="12" applyFont="1" applyFill="1" applyAlignment="1">
      <alignment vertical="top" wrapText="1"/>
    </xf>
    <xf numFmtId="2" fontId="65" fillId="19" borderId="0" xfId="12" applyNumberFormat="1" applyFont="1" applyFill="1" applyAlignment="1">
      <alignment horizontal="center" vertical="top" wrapText="1"/>
    </xf>
    <xf numFmtId="2" fontId="66" fillId="19" borderId="0" xfId="12" applyNumberFormat="1" applyFont="1" applyFill="1" applyAlignment="1">
      <alignment horizontal="center" vertical="top" wrapText="1"/>
    </xf>
    <xf numFmtId="2" fontId="67" fillId="19" borderId="0" xfId="12" applyNumberFormat="1" applyFont="1" applyFill="1" applyAlignment="1">
      <alignment horizontal="center" vertical="top" wrapText="1"/>
    </xf>
    <xf numFmtId="2" fontId="32" fillId="0" borderId="2" xfId="9" applyNumberFormat="1" applyFont="1" applyBorder="1" applyProtection="1"/>
    <xf numFmtId="3" fontId="68" fillId="0" borderId="2" xfId="9" applyNumberFormat="1" applyFont="1" applyBorder="1" applyAlignment="1" applyProtection="1">
      <alignment vertical="center"/>
    </xf>
    <xf numFmtId="2" fontId="11" fillId="0" borderId="2" xfId="9" applyNumberFormat="1" applyFont="1" applyBorder="1" applyProtection="1"/>
    <xf numFmtId="2" fontId="32" fillId="0" borderId="0" xfId="9" applyNumberFormat="1" applyFont="1" applyBorder="1" applyProtection="1"/>
    <xf numFmtId="3" fontId="68" fillId="0" borderId="0" xfId="9" applyNumberFormat="1" applyFont="1" applyBorder="1" applyAlignment="1" applyProtection="1">
      <alignment vertical="center"/>
    </xf>
    <xf numFmtId="0" fontId="66" fillId="19" borderId="0" xfId="12" applyFont="1" applyFill="1" applyAlignment="1">
      <alignment vertical="top" wrapText="1"/>
    </xf>
    <xf numFmtId="0" fontId="67" fillId="19" borderId="0" xfId="12" applyFont="1" applyFill="1" applyAlignment="1">
      <alignment vertical="top" wrapText="1"/>
    </xf>
    <xf numFmtId="2" fontId="32" fillId="0" borderId="2" xfId="9" applyNumberFormat="1" applyFont="1" applyBorder="1" applyAlignment="1" applyProtection="1">
      <alignment wrapText="1"/>
    </xf>
    <xf numFmtId="2" fontId="11" fillId="0" borderId="2" xfId="9" applyNumberFormat="1" applyFont="1" applyBorder="1" applyAlignment="1" applyProtection="1">
      <alignment wrapText="1"/>
    </xf>
    <xf numFmtId="2" fontId="32" fillId="2" borderId="2" xfId="9" applyNumberFormat="1" applyFont="1" applyFill="1" applyBorder="1" applyProtection="1"/>
    <xf numFmtId="2" fontId="32" fillId="2" borderId="2" xfId="9" applyNumberFormat="1" applyFont="1" applyFill="1" applyBorder="1" applyAlignment="1" applyProtection="1">
      <alignment wrapText="1"/>
    </xf>
    <xf numFmtId="3" fontId="11" fillId="0" borderId="0" xfId="47" applyNumberFormat="1" applyFont="1" applyAlignment="1">
      <alignment vertical="center"/>
    </xf>
    <xf numFmtId="3" fontId="68" fillId="2" borderId="2" xfId="9" applyNumberFormat="1" applyFont="1" applyFill="1" applyBorder="1" applyAlignment="1" applyProtection="1">
      <alignment vertical="center"/>
    </xf>
    <xf numFmtId="0" fontId="66" fillId="19" borderId="0" xfId="12" applyFont="1" applyFill="1" applyAlignment="1">
      <alignment vertical="top"/>
    </xf>
    <xf numFmtId="0" fontId="67" fillId="19" borderId="0" xfId="12" applyFont="1" applyFill="1" applyAlignment="1">
      <alignment vertical="top"/>
    </xf>
    <xf numFmtId="2" fontId="10" fillId="0" borderId="2" xfId="9" applyNumberFormat="1" applyFont="1" applyBorder="1" applyAlignment="1" applyProtection="1">
      <alignment vertical="center"/>
    </xf>
    <xf numFmtId="2" fontId="10" fillId="0" borderId="2" xfId="9" applyNumberFormat="1" applyFont="1" applyBorder="1" applyAlignment="1" applyProtection="1">
      <alignment vertical="center" wrapText="1"/>
    </xf>
    <xf numFmtId="0" fontId="44" fillId="19" borderId="0" xfId="12" applyFont="1" applyFill="1" applyAlignment="1">
      <alignment vertical="top"/>
    </xf>
    <xf numFmtId="0" fontId="70" fillId="19" borderId="0" xfId="12" applyFont="1" applyFill="1" applyAlignment="1">
      <alignment horizontal="center" vertical="top" wrapText="1"/>
    </xf>
    <xf numFmtId="0" fontId="36" fillId="19" borderId="0" xfId="12" applyFont="1" applyFill="1" applyAlignment="1" applyProtection="1">
      <alignment horizontal="left"/>
      <protection locked="0"/>
    </xf>
    <xf numFmtId="0" fontId="71" fillId="19" borderId="0" xfId="12" applyFont="1" applyFill="1" applyAlignment="1" applyProtection="1">
      <alignment horizontal="left"/>
      <protection locked="0"/>
    </xf>
    <xf numFmtId="0" fontId="13" fillId="19" borderId="0" xfId="12" applyFont="1" applyFill="1" applyAlignment="1" applyProtection="1">
      <alignment horizontal="left"/>
      <protection locked="0"/>
    </xf>
    <xf numFmtId="3" fontId="32" fillId="0" borderId="2" xfId="47" applyNumberFormat="1" applyFont="1" applyFill="1" applyBorder="1" applyProtection="1">
      <protection locked="0"/>
    </xf>
    <xf numFmtId="3" fontId="11" fillId="0" borderId="2" xfId="47" applyNumberFormat="1" applyFont="1" applyFill="1" applyBorder="1" applyProtection="1">
      <protection locked="0"/>
    </xf>
    <xf numFmtId="3" fontId="70" fillId="19" borderId="0" xfId="12" applyNumberFormat="1" applyFont="1" applyFill="1" applyAlignment="1">
      <alignment horizontal="center" wrapText="1"/>
    </xf>
    <xf numFmtId="0" fontId="72" fillId="0" borderId="0" xfId="0" applyFont="1"/>
    <xf numFmtId="0" fontId="73" fillId="0" borderId="0" xfId="0" applyFont="1"/>
    <xf numFmtId="0" fontId="74" fillId="0" borderId="0" xfId="0" applyFont="1"/>
    <xf numFmtId="0" fontId="75" fillId="0" borderId="0" xfId="0" applyFont="1"/>
    <xf numFmtId="0" fontId="22" fillId="0" borderId="49" xfId="0" applyFont="1" applyBorder="1" applyAlignment="1">
      <alignment vertical="center"/>
    </xf>
    <xf numFmtId="0" fontId="76" fillId="20" borderId="50" xfId="0" applyFont="1" applyFill="1" applyBorder="1" applyAlignment="1">
      <alignment horizontal="center" vertical="center"/>
    </xf>
    <xf numFmtId="0" fontId="77" fillId="0" borderId="51" xfId="0" applyFont="1" applyBorder="1" applyAlignment="1">
      <alignment horizontal="center" vertical="center"/>
    </xf>
    <xf numFmtId="0" fontId="78" fillId="21" borderId="52" xfId="0" applyFont="1" applyFill="1" applyBorder="1" applyAlignment="1">
      <alignment vertical="center"/>
    </xf>
    <xf numFmtId="0" fontId="76" fillId="20" borderId="53" xfId="0" applyFont="1" applyFill="1" applyBorder="1" applyAlignment="1">
      <alignment horizontal="center" vertical="center"/>
    </xf>
    <xf numFmtId="0" fontId="80" fillId="21" borderId="51" xfId="0" applyFont="1" applyFill="1" applyBorder="1" applyAlignment="1">
      <alignment vertical="center"/>
    </xf>
    <xf numFmtId="0" fontId="76" fillId="20" borderId="14" xfId="0" applyFont="1" applyFill="1" applyBorder="1" applyAlignment="1">
      <alignment horizontal="center" vertical="center"/>
    </xf>
    <xf numFmtId="0" fontId="77" fillId="0" borderId="14" xfId="0" applyFont="1" applyBorder="1" applyAlignment="1">
      <alignment horizontal="center" vertical="center"/>
    </xf>
    <xf numFmtId="0" fontId="80" fillId="21" borderId="14" xfId="0" applyFont="1" applyFill="1" applyBorder="1" applyAlignment="1">
      <alignment horizontal="center" vertical="center"/>
    </xf>
    <xf numFmtId="3" fontId="81" fillId="20" borderId="53" xfId="0" applyNumberFormat="1" applyFont="1" applyFill="1" applyBorder="1" applyAlignment="1">
      <alignment horizontal="right" vertical="center"/>
    </xf>
    <xf numFmtId="3" fontId="81" fillId="0" borderId="0" xfId="0" applyNumberFormat="1" applyFont="1" applyAlignment="1">
      <alignment horizontal="right" vertical="center"/>
    </xf>
    <xf numFmtId="3" fontId="81" fillId="21" borderId="53" xfId="0" applyNumberFormat="1" applyFont="1" applyFill="1" applyBorder="1" applyAlignment="1">
      <alignment horizontal="right" vertical="center"/>
    </xf>
    <xf numFmtId="3" fontId="81" fillId="20" borderId="13" xfId="0" applyNumberFormat="1" applyFont="1" applyFill="1" applyBorder="1" applyAlignment="1">
      <alignment horizontal="right" vertical="center"/>
    </xf>
    <xf numFmtId="3" fontId="81" fillId="0" borderId="14" xfId="0" applyNumberFormat="1" applyFont="1" applyBorder="1" applyAlignment="1">
      <alignment horizontal="right" vertical="center"/>
    </xf>
    <xf numFmtId="3" fontId="81" fillId="21" borderId="14" xfId="0" applyNumberFormat="1" applyFont="1" applyFill="1" applyBorder="1" applyAlignment="1">
      <alignment horizontal="right" vertical="center"/>
    </xf>
    <xf numFmtId="0" fontId="25" fillId="10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31" fillId="11" borderId="0" xfId="12" applyFont="1" applyFill="1" applyAlignment="1">
      <alignment horizontal="left" vertical="center"/>
    </xf>
    <xf numFmtId="0" fontId="33" fillId="11" borderId="0" xfId="0" applyFont="1" applyFill="1" applyAlignment="1">
      <alignment horizontal="left" vertical="center"/>
    </xf>
    <xf numFmtId="0" fontId="0" fillId="2" borderId="15" xfId="0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41" fillId="13" borderId="16" xfId="0" applyFont="1" applyFill="1" applyBorder="1" applyAlignment="1">
      <alignment horizontal="left" vertical="center" wrapText="1"/>
    </xf>
    <xf numFmtId="0" fontId="41" fillId="13" borderId="17" xfId="0" applyFont="1" applyFill="1" applyBorder="1" applyAlignment="1">
      <alignment horizontal="left" vertical="center" wrapText="1"/>
    </xf>
    <xf numFmtId="0" fontId="42" fillId="11" borderId="19" xfId="0" applyFont="1" applyFill="1" applyBorder="1" applyAlignment="1">
      <alignment horizontal="left"/>
    </xf>
    <xf numFmtId="0" fontId="42" fillId="11" borderId="19" xfId="0" quotePrefix="1" applyFont="1" applyFill="1" applyBorder="1" applyAlignment="1">
      <alignment horizontal="left" vertical="top"/>
    </xf>
    <xf numFmtId="0" fontId="69" fillId="0" borderId="0" xfId="12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54" fillId="0" borderId="49" xfId="0" applyFont="1" applyBorder="1" applyAlignment="1">
      <alignment vertical="center"/>
    </xf>
    <xf numFmtId="0" fontId="54" fillId="0" borderId="54" xfId="0" applyFont="1" applyBorder="1" applyAlignment="1">
      <alignment vertical="center"/>
    </xf>
    <xf numFmtId="0" fontId="79" fillId="0" borderId="55" xfId="0" applyFont="1" applyBorder="1" applyAlignment="1">
      <alignment vertical="center"/>
    </xf>
    <xf numFmtId="0" fontId="79" fillId="0" borderId="52" xfId="0" applyFont="1" applyBorder="1" applyAlignment="1">
      <alignment vertical="center"/>
    </xf>
    <xf numFmtId="0" fontId="79" fillId="0" borderId="0" xfId="0" applyFont="1" applyAlignment="1">
      <alignment vertical="center"/>
    </xf>
    <xf numFmtId="0" fontId="79" fillId="0" borderId="51" xfId="0" applyFont="1" applyBorder="1" applyAlignment="1">
      <alignment vertical="center"/>
    </xf>
    <xf numFmtId="0" fontId="21" fillId="8" borderId="5" xfId="0" applyFont="1" applyFill="1" applyBorder="1" applyAlignment="1">
      <alignment horizontal="left" wrapText="1"/>
    </xf>
    <xf numFmtId="0" fontId="21" fillId="8" borderId="6" xfId="0" applyFont="1" applyFill="1" applyBorder="1" applyAlignment="1">
      <alignment horizontal="left" wrapText="1"/>
    </xf>
    <xf numFmtId="0" fontId="21" fillId="8" borderId="7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left" wrapText="1"/>
    </xf>
    <xf numFmtId="0" fontId="21" fillId="8" borderId="10" xfId="0" applyFont="1" applyFill="1" applyBorder="1" applyAlignment="1">
      <alignment horizontal="left" wrapText="1"/>
    </xf>
    <xf numFmtId="0" fontId="17" fillId="2" borderId="7" xfId="0" applyFont="1" applyFill="1" applyBorder="1" applyAlignment="1">
      <alignment horizontal="left" wrapText="1"/>
    </xf>
    <xf numFmtId="0" fontId="17" fillId="2" borderId="8" xfId="0" applyFont="1" applyFill="1" applyBorder="1" applyAlignment="1">
      <alignment horizontal="left" wrapText="1"/>
    </xf>
    <xf numFmtId="0" fontId="21" fillId="8" borderId="1" xfId="0" applyFont="1" applyFill="1" applyBorder="1" applyAlignment="1">
      <alignment horizontal="left"/>
    </xf>
    <xf numFmtId="0" fontId="51" fillId="2" borderId="7" xfId="0" applyFont="1" applyFill="1" applyBorder="1" applyAlignment="1">
      <alignment horizontal="left" vertical="top" wrapText="1"/>
    </xf>
    <xf numFmtId="0" fontId="51" fillId="2" borderId="8" xfId="0" applyFont="1" applyFill="1" applyBorder="1" applyAlignment="1">
      <alignment horizontal="left" vertical="top" wrapText="1"/>
    </xf>
    <xf numFmtId="0" fontId="53" fillId="2" borderId="7" xfId="0" applyFont="1" applyFill="1" applyBorder="1" applyAlignment="1">
      <alignment horizontal="center" vertical="center" wrapText="1"/>
    </xf>
    <xf numFmtId="0" fontId="53" fillId="2" borderId="8" xfId="0" applyFont="1" applyFill="1" applyBorder="1" applyAlignment="1">
      <alignment horizontal="center" vertical="center" wrapText="1"/>
    </xf>
    <xf numFmtId="0" fontId="51" fillId="2" borderId="7" xfId="0" applyFont="1" applyFill="1" applyBorder="1" applyAlignment="1">
      <alignment horizontal="center"/>
    </xf>
    <xf numFmtId="0" fontId="51" fillId="2" borderId="8" xfId="0" applyFont="1" applyFill="1" applyBorder="1" applyAlignment="1">
      <alignment horizontal="center"/>
    </xf>
  </cellXfs>
  <cellStyles count="48">
    <cellStyle name="Beräkna" xfId="16" xr:uid="{00000000-0005-0000-0000-000000000000}"/>
    <cellStyle name="Excel Built-in Normal" xfId="2" xr:uid="{00000000-0005-0000-0000-000001000000}"/>
    <cellStyle name="Format 1" xfId="13" xr:uid="{00000000-0005-0000-0000-000002000000}"/>
    <cellStyle name="Grundformat" xfId="18" xr:uid="{00000000-0005-0000-0000-000003000000}"/>
    <cellStyle name="Heading" xfId="3" xr:uid="{00000000-0005-0000-0000-000004000000}"/>
    <cellStyle name="Heading1" xfId="4" xr:uid="{00000000-0005-0000-0000-000005000000}"/>
    <cellStyle name="Inmatning" xfId="15" xr:uid="{00000000-0005-0000-0000-000007000000}"/>
    <cellStyle name="Knapp" xfId="17" xr:uid="{00000000-0005-0000-0000-000008000000}"/>
    <cellStyle name="Normal" xfId="0" builtinId="0"/>
    <cellStyle name="Normal 10 13" xfId="25" xr:uid="{00000000-0005-0000-0000-00000A000000}"/>
    <cellStyle name="Normal 2" xfId="1" xr:uid="{00000000-0005-0000-0000-00000B000000}"/>
    <cellStyle name="Normal 2 2" xfId="12" xr:uid="{00000000-0005-0000-0000-00000C000000}"/>
    <cellStyle name="Normal 2 3" xfId="26" xr:uid="{00000000-0005-0000-0000-00000D000000}"/>
    <cellStyle name="Normal 3" xfId="7" xr:uid="{00000000-0005-0000-0000-00000E000000}"/>
    <cellStyle name="Normal 4" xfId="10" xr:uid="{00000000-0005-0000-0000-00000F000000}"/>
    <cellStyle name="Normal 4 2" xfId="11" xr:uid="{00000000-0005-0000-0000-000010000000}"/>
    <cellStyle name="Normal 4 2 2" xfId="14" xr:uid="{00000000-0005-0000-0000-000011000000}"/>
    <cellStyle name="Normal 6" xfId="8" xr:uid="{00000000-0005-0000-0000-000012000000}"/>
    <cellStyle name="Procent" xfId="47" builtinId="5"/>
    <cellStyle name="Procent 2" xfId="9" xr:uid="{00000000-0005-0000-0000-000014000000}"/>
    <cellStyle name="Procent 2 2" xfId="41" xr:uid="{00000000-0005-0000-0000-000015000000}"/>
    <cellStyle name="Result" xfId="5" xr:uid="{00000000-0005-0000-0000-000016000000}"/>
    <cellStyle name="Result2" xfId="6" xr:uid="{00000000-0005-0000-0000-000017000000}"/>
    <cellStyle name="Tusental [0] 2" xfId="19" xr:uid="{00000000-0005-0000-0000-000019000000}"/>
    <cellStyle name="Tusental [0] 2 2" xfId="22" xr:uid="{00000000-0005-0000-0000-00001A000000}"/>
    <cellStyle name="Tusental [0] 2 2 2" xfId="33" xr:uid="{00000000-0005-0000-0000-00001B000000}"/>
    <cellStyle name="Tusental [0] 2 3" xfId="30" xr:uid="{00000000-0005-0000-0000-00001C000000}"/>
    <cellStyle name="Tusental 2" xfId="21" xr:uid="{00000000-0005-0000-0000-00001D000000}"/>
    <cellStyle name="Tusental 2 2" xfId="24" xr:uid="{00000000-0005-0000-0000-00001E000000}"/>
    <cellStyle name="Tusental 2 2 2" xfId="35" xr:uid="{00000000-0005-0000-0000-00001F000000}"/>
    <cellStyle name="Tusental 2 3" xfId="32" xr:uid="{00000000-0005-0000-0000-000020000000}"/>
    <cellStyle name="Tusental 2 4" xfId="40" xr:uid="{00000000-0005-0000-0000-000021000000}"/>
    <cellStyle name="Tusental 3" xfId="27" xr:uid="{00000000-0005-0000-0000-000022000000}"/>
    <cellStyle name="Tusental 3 2" xfId="36" xr:uid="{00000000-0005-0000-0000-000023000000}"/>
    <cellStyle name="Tusental 4" xfId="28" xr:uid="{00000000-0005-0000-0000-000024000000}"/>
    <cellStyle name="Tusental 4 2" xfId="37" xr:uid="{00000000-0005-0000-0000-000025000000}"/>
    <cellStyle name="Tusental 5" xfId="29" xr:uid="{00000000-0005-0000-0000-000026000000}"/>
    <cellStyle name="Tusental 5 2" xfId="39" xr:uid="{00000000-0005-0000-0000-000027000000}"/>
    <cellStyle name="Valuta 2" xfId="20" xr:uid="{00000000-0005-0000-0000-000028000000}"/>
    <cellStyle name="Valuta 2 2" xfId="23" xr:uid="{00000000-0005-0000-0000-000029000000}"/>
    <cellStyle name="Valuta 2 2 2" xfId="34" xr:uid="{00000000-0005-0000-0000-00002A000000}"/>
    <cellStyle name="Valuta 2 2 2 2" xfId="45" xr:uid="{00000000-0005-0000-0000-00002B000000}"/>
    <cellStyle name="Valuta 2 2 3" xfId="43" xr:uid="{00000000-0005-0000-0000-00002C000000}"/>
    <cellStyle name="Valuta 2 3" xfId="31" xr:uid="{00000000-0005-0000-0000-00002D000000}"/>
    <cellStyle name="Valuta 2 3 2" xfId="44" xr:uid="{00000000-0005-0000-0000-00002E000000}"/>
    <cellStyle name="Valuta 2 4" xfId="42" xr:uid="{00000000-0005-0000-0000-00002F000000}"/>
    <cellStyle name="Valuta 3" xfId="38" xr:uid="{00000000-0005-0000-0000-000030000000}"/>
    <cellStyle name="Valuta 3 2" xfId="46" xr:uid="{00000000-0005-0000-0000-000031000000}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31750</xdr:colOff>
      <xdr:row>2</xdr:row>
      <xdr:rowOff>73026</xdr:rowOff>
    </xdr:from>
    <xdr:to>
      <xdr:col>14</xdr:col>
      <xdr:colOff>630444</xdr:colOff>
      <xdr:row>8</xdr:row>
      <xdr:rowOff>41276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A1BFA98-5A0E-4114-BF2D-84BB18E85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2590" y="553086"/>
          <a:ext cx="4599194" cy="106553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11</xdr:col>
      <xdr:colOff>450850</xdr:colOff>
      <xdr:row>14</xdr:row>
      <xdr:rowOff>120650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0DF0C55-DFF7-412E-A02A-6A04DB8B1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7156450" cy="251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31750</xdr:rowOff>
    </xdr:from>
    <xdr:to>
      <xdr:col>1</xdr:col>
      <xdr:colOff>383334</xdr:colOff>
      <xdr:row>3</xdr:row>
      <xdr:rowOff>86285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17314A4D-1D31-494D-8D22-C192F4E6F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" y="31750"/>
          <a:ext cx="1894634" cy="6069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374650</xdr:colOff>
      <xdr:row>0</xdr:row>
      <xdr:rowOff>95250</xdr:rowOff>
    </xdr:from>
    <xdr:to>
      <xdr:col>0</xdr:col>
      <xdr:colOff>2281772</xdr:colOff>
      <xdr:row>3</xdr:row>
      <xdr:rowOff>71045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7D06F40B-359E-4C22-A4BB-4BEB527B0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50" y="95250"/>
          <a:ext cx="1907122" cy="61079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0FE331-0EC5-45EB-B67D-86B9FFF8294D}" name="Tabell1" displayName="Tabell1" ref="A1:B15" totalsRowShown="0" tableBorderDxfId="2">
  <autoFilter ref="A1:B15" xr:uid="{0D0FE331-0EC5-45EB-B67D-86B9FFF8294D}"/>
  <tableColumns count="2">
    <tableColumn id="1" xr3:uid="{0DEC1956-2DDE-4480-A996-6C0CB91E271D}" name="Priskod" dataDxfId="1"/>
    <tableColumn id="2" xr3:uid="{651DF060-85B9-4FFB-86B4-50F340A22F90}" name="Pris per läså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workbookViewId="0">
      <selection activeCell="J17" sqref="J17"/>
    </sheetView>
  </sheetViews>
  <sheetFormatPr defaultColWidth="11.77734375" defaultRowHeight="14.4" x14ac:dyDescent="0.3"/>
  <cols>
    <col min="1" max="1" width="72.44140625" bestFit="1" customWidth="1"/>
    <col min="2" max="2" width="49.77734375" bestFit="1" customWidth="1"/>
    <col min="3" max="6" width="17.5546875" hidden="1" customWidth="1"/>
    <col min="7" max="7" width="17.5546875" customWidth="1"/>
    <col min="8" max="8" width="2" bestFit="1" customWidth="1"/>
  </cols>
  <sheetData>
    <row r="1" spans="1:11" ht="23.4" x14ac:dyDescent="0.45">
      <c r="A1" s="3" t="s">
        <v>0</v>
      </c>
      <c r="B1" s="4"/>
      <c r="C1" s="4"/>
      <c r="D1" s="4" t="s">
        <v>1</v>
      </c>
      <c r="E1" s="4" t="s">
        <v>1</v>
      </c>
      <c r="F1" s="4" t="s">
        <v>1</v>
      </c>
      <c r="G1" s="4" t="s">
        <v>1</v>
      </c>
      <c r="J1" s="31" t="s">
        <v>2</v>
      </c>
      <c r="K1" s="32" t="s">
        <v>3</v>
      </c>
    </row>
    <row r="2" spans="1:11" x14ac:dyDescent="0.3">
      <c r="D2" s="5">
        <v>0.01</v>
      </c>
      <c r="E2" s="5">
        <v>0</v>
      </c>
      <c r="F2" s="19">
        <v>1.4999999999999999E-2</v>
      </c>
      <c r="G2" s="19">
        <v>1.7999999999999999E-2</v>
      </c>
      <c r="I2" s="21" t="s">
        <v>4</v>
      </c>
      <c r="J2" s="33">
        <f>157070</f>
        <v>157070</v>
      </c>
      <c r="K2" s="34">
        <f>J2+(J2*$G$2)</f>
        <v>159897.26</v>
      </c>
    </row>
    <row r="3" spans="1:11" x14ac:dyDescent="0.3">
      <c r="A3" s="6" t="s">
        <v>5</v>
      </c>
      <c r="B3" s="4"/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</row>
    <row r="4" spans="1:11" x14ac:dyDescent="0.3">
      <c r="A4" t="s">
        <v>11</v>
      </c>
      <c r="B4" t="s">
        <v>12</v>
      </c>
      <c r="C4" s="1">
        <v>121128.51516480002</v>
      </c>
      <c r="D4" s="8">
        <f>C4+(C4*$D$2)</f>
        <v>122339.80031644802</v>
      </c>
      <c r="E4" s="9">
        <v>122340</v>
      </c>
      <c r="F4" s="20">
        <f>E4+(E4*$F$2)</f>
        <v>124175.1</v>
      </c>
      <c r="G4" s="20">
        <f>F4+(F4*$G$2)</f>
        <v>126410.25180000001</v>
      </c>
    </row>
    <row r="5" spans="1:11" x14ac:dyDescent="0.3">
      <c r="A5" t="s">
        <v>13</v>
      </c>
      <c r="B5" t="s">
        <v>14</v>
      </c>
      <c r="C5" s="1">
        <v>136322.520345</v>
      </c>
      <c r="D5" s="8">
        <f>C5+(C5*$D$2)</f>
        <v>137685.74554845001</v>
      </c>
      <c r="E5" s="9">
        <v>137686</v>
      </c>
      <c r="F5" s="20">
        <f t="shared" ref="F5:F10" si="0">E5+(E5*$F$2)</f>
        <v>139751.29</v>
      </c>
      <c r="G5" s="20">
        <f t="shared" ref="G5:G10" si="1">F5+(F5*$G$2)</f>
        <v>142266.81322000001</v>
      </c>
    </row>
    <row r="6" spans="1:11" x14ac:dyDescent="0.3">
      <c r="A6" s="10" t="s">
        <v>15</v>
      </c>
      <c r="B6" s="10" t="s">
        <v>16</v>
      </c>
      <c r="C6" s="11">
        <v>155083.5</v>
      </c>
      <c r="D6" s="8">
        <f>C6+(C6*$D$2)</f>
        <v>156634.33499999999</v>
      </c>
      <c r="E6" s="9">
        <v>156634</v>
      </c>
      <c r="F6" s="20">
        <f t="shared" si="0"/>
        <v>158983.51</v>
      </c>
      <c r="G6" s="20">
        <f t="shared" si="1"/>
        <v>161845.21318000002</v>
      </c>
    </row>
    <row r="7" spans="1:11" x14ac:dyDescent="0.3">
      <c r="A7" s="10" t="s">
        <v>17</v>
      </c>
      <c r="B7" s="10" t="s">
        <v>18</v>
      </c>
      <c r="C7" s="11">
        <v>252618</v>
      </c>
      <c r="D7" s="12">
        <v>209360</v>
      </c>
      <c r="E7" s="9">
        <v>209360</v>
      </c>
      <c r="F7" s="20">
        <f t="shared" si="0"/>
        <v>212500.4</v>
      </c>
      <c r="G7" s="20">
        <f t="shared" si="1"/>
        <v>216325.40719999999</v>
      </c>
    </row>
    <row r="8" spans="1:11" x14ac:dyDescent="0.3">
      <c r="A8" s="10" t="s">
        <v>19</v>
      </c>
      <c r="B8" s="10" t="s">
        <v>20</v>
      </c>
      <c r="C8" s="11">
        <v>137646.03995999999</v>
      </c>
      <c r="D8" s="8">
        <f t="shared" ref="D8:D14" si="2">C8+(C8*$D$2)</f>
        <v>139022.5003596</v>
      </c>
      <c r="E8" s="9">
        <v>139023</v>
      </c>
      <c r="F8" s="20">
        <f t="shared" si="0"/>
        <v>141108.345</v>
      </c>
      <c r="G8" s="20">
        <f t="shared" si="1"/>
        <v>143648.29521000001</v>
      </c>
    </row>
    <row r="9" spans="1:11" x14ac:dyDescent="0.3">
      <c r="A9" s="10" t="s">
        <v>21</v>
      </c>
      <c r="B9" s="10" t="s">
        <v>22</v>
      </c>
      <c r="C9" s="11">
        <v>142520</v>
      </c>
      <c r="D9" s="8">
        <f t="shared" si="2"/>
        <v>143945.20000000001</v>
      </c>
      <c r="E9" s="9">
        <v>143945</v>
      </c>
      <c r="F9" s="20">
        <f t="shared" si="0"/>
        <v>146104.17499999999</v>
      </c>
      <c r="G9" s="20">
        <f t="shared" si="1"/>
        <v>148734.05015</v>
      </c>
    </row>
    <row r="10" spans="1:11" x14ac:dyDescent="0.3">
      <c r="A10" s="10" t="s">
        <v>23</v>
      </c>
      <c r="B10" s="10" t="s">
        <v>24</v>
      </c>
      <c r="C10" s="11" t="s">
        <v>25</v>
      </c>
      <c r="D10" s="8" t="s">
        <v>25</v>
      </c>
      <c r="E10" s="9">
        <v>125035</v>
      </c>
      <c r="F10" s="20">
        <f t="shared" si="0"/>
        <v>126910.52499999999</v>
      </c>
      <c r="G10" s="20">
        <f t="shared" si="1"/>
        <v>129194.91445</v>
      </c>
      <c r="H10" s="23"/>
      <c r="I10" s="23"/>
      <c r="J10" s="23"/>
    </row>
    <row r="11" spans="1:11" x14ac:dyDescent="0.3">
      <c r="A11" s="10" t="s">
        <v>26</v>
      </c>
      <c r="B11" s="10" t="s">
        <v>27</v>
      </c>
      <c r="C11" s="11">
        <v>223334.47500000001</v>
      </c>
      <c r="D11" s="8">
        <f t="shared" si="2"/>
        <v>225567.81975</v>
      </c>
      <c r="E11" s="9">
        <v>225568</v>
      </c>
      <c r="F11" s="20">
        <f>124175+157070</f>
        <v>281245</v>
      </c>
      <c r="G11" s="20">
        <f>G4+K2</f>
        <v>286307.51180000004</v>
      </c>
      <c r="H11" s="21" t="s">
        <v>4</v>
      </c>
    </row>
    <row r="12" spans="1:11" x14ac:dyDescent="0.3">
      <c r="A12" s="10" t="s">
        <v>28</v>
      </c>
      <c r="B12" s="10" t="s">
        <v>29</v>
      </c>
      <c r="C12" s="11">
        <v>224460</v>
      </c>
      <c r="D12" s="8">
        <f t="shared" si="2"/>
        <v>226704.6</v>
      </c>
      <c r="E12" s="9">
        <v>226705</v>
      </c>
      <c r="F12" s="20">
        <f>124175+157070</f>
        <v>281245</v>
      </c>
      <c r="G12" s="20">
        <f>G4+K2</f>
        <v>286307.51180000004</v>
      </c>
      <c r="H12" s="21" t="s">
        <v>4</v>
      </c>
    </row>
    <row r="13" spans="1:11" x14ac:dyDescent="0.3">
      <c r="A13" s="10" t="s">
        <v>30</v>
      </c>
      <c r="B13" s="10" t="s">
        <v>31</v>
      </c>
      <c r="C13" s="13">
        <v>224459.83800000002</v>
      </c>
      <c r="D13" s="14">
        <f>C13+(C13*$D$2)+1</f>
        <v>226705.43638000003</v>
      </c>
      <c r="E13" s="9">
        <v>226705.43638</v>
      </c>
      <c r="F13" s="24">
        <f>80081+157070</f>
        <v>237151</v>
      </c>
      <c r="G13" s="20">
        <f>81513+K2</f>
        <v>241410.26</v>
      </c>
      <c r="H13" s="21" t="s">
        <v>4</v>
      </c>
    </row>
    <row r="14" spans="1:11" x14ac:dyDescent="0.3">
      <c r="A14" s="10" t="s">
        <v>32</v>
      </c>
      <c r="B14" s="10" t="s">
        <v>33</v>
      </c>
      <c r="C14" s="13">
        <v>230613.64800000002</v>
      </c>
      <c r="D14" s="14">
        <f t="shared" si="2"/>
        <v>232919.78448</v>
      </c>
      <c r="E14" s="9">
        <v>232919.78448</v>
      </c>
      <c r="F14" s="24">
        <f>92897+157070</f>
        <v>249967</v>
      </c>
      <c r="G14" s="20">
        <f>94645+K2</f>
        <v>254542.26</v>
      </c>
      <c r="H14" s="21" t="s">
        <v>4</v>
      </c>
    </row>
    <row r="15" spans="1:11" x14ac:dyDescent="0.3">
      <c r="A15" s="10" t="s">
        <v>34</v>
      </c>
      <c r="B15" s="10" t="s">
        <v>35</v>
      </c>
      <c r="C15" s="13"/>
      <c r="D15" s="14"/>
      <c r="E15" s="9"/>
      <c r="F15" s="24">
        <f>109370+157070</f>
        <v>266440</v>
      </c>
      <c r="G15" s="20">
        <f>111377+K2</f>
        <v>271274.26</v>
      </c>
      <c r="H15" s="21" t="s">
        <v>4</v>
      </c>
    </row>
    <row r="16" spans="1:11" x14ac:dyDescent="0.3">
      <c r="A16" s="10"/>
      <c r="B16" s="10"/>
      <c r="C16" s="11"/>
      <c r="D16" s="8"/>
      <c r="E16" s="9"/>
      <c r="F16" s="8"/>
      <c r="G16" s="8"/>
    </row>
    <row r="17" spans="1:8" x14ac:dyDescent="0.3">
      <c r="A17" s="10" t="s">
        <v>36</v>
      </c>
      <c r="B17" s="10" t="s">
        <v>37</v>
      </c>
      <c r="C17" s="11"/>
      <c r="D17" s="8">
        <v>8711</v>
      </c>
      <c r="E17" s="9">
        <v>8711</v>
      </c>
      <c r="F17" s="20">
        <v>8841</v>
      </c>
      <c r="G17" s="20">
        <v>9001</v>
      </c>
      <c r="H17" s="21"/>
    </row>
    <row r="20" spans="1:8" ht="23.4" x14ac:dyDescent="0.45">
      <c r="A20" s="3" t="s">
        <v>38</v>
      </c>
      <c r="B20" s="4"/>
      <c r="C20" s="4"/>
      <c r="D20" s="4" t="s">
        <v>1</v>
      </c>
      <c r="E20" s="4" t="s">
        <v>1</v>
      </c>
      <c r="F20" s="4" t="s">
        <v>1</v>
      </c>
      <c r="G20" s="4" t="s">
        <v>1</v>
      </c>
    </row>
    <row r="21" spans="1:8" x14ac:dyDescent="0.3">
      <c r="D21" s="5">
        <v>0.01</v>
      </c>
      <c r="E21" s="5">
        <v>0</v>
      </c>
      <c r="F21" s="19">
        <v>1.4999999999999999E-2</v>
      </c>
      <c r="G21" s="19">
        <v>1.7999999999999999E-2</v>
      </c>
    </row>
    <row r="22" spans="1:8" x14ac:dyDescent="0.3">
      <c r="A22" s="6" t="s">
        <v>39</v>
      </c>
      <c r="B22" s="4"/>
      <c r="C22" s="7" t="s">
        <v>6</v>
      </c>
      <c r="D22" s="7" t="s">
        <v>7</v>
      </c>
      <c r="E22" s="7" t="s">
        <v>8</v>
      </c>
      <c r="F22" s="7" t="s">
        <v>9</v>
      </c>
      <c r="G22" s="7" t="s">
        <v>10</v>
      </c>
    </row>
    <row r="24" spans="1:8" x14ac:dyDescent="0.3">
      <c r="A24" s="29" t="s">
        <v>40</v>
      </c>
      <c r="F24" s="22"/>
      <c r="G24" s="22"/>
    </row>
    <row r="25" spans="1:8" x14ac:dyDescent="0.3">
      <c r="A25" t="s">
        <v>41</v>
      </c>
      <c r="B25" s="1"/>
      <c r="C25" s="1">
        <v>242732.93799999999</v>
      </c>
      <c r="D25" s="8">
        <f>C25+(C25*$D$21)</f>
        <v>245160.26738</v>
      </c>
      <c r="E25" s="9">
        <v>245160</v>
      </c>
      <c r="F25" s="20">
        <f>E25+(E25*$F$21)</f>
        <v>248837.4</v>
      </c>
      <c r="G25" s="20">
        <f>F25+(F25*$G$21)</f>
        <v>253316.47320000001</v>
      </c>
    </row>
    <row r="26" spans="1:8" x14ac:dyDescent="0.3">
      <c r="A26" t="s">
        <v>42</v>
      </c>
      <c r="B26" s="1"/>
      <c r="C26" s="1">
        <v>275963.51199999999</v>
      </c>
      <c r="D26" s="8">
        <f t="shared" ref="D26:D56" si="3">C26+(C26*$D$21)</f>
        <v>278723.14711999998</v>
      </c>
      <c r="E26" s="9">
        <v>278723</v>
      </c>
      <c r="F26" s="20">
        <f t="shared" ref="F26:F28" si="4">E26+(E26*$F$21)</f>
        <v>282903.84499999997</v>
      </c>
      <c r="G26" s="20">
        <f t="shared" ref="G26:G28" si="5">F26+(F26*$G$21)</f>
        <v>287996.11420999997</v>
      </c>
    </row>
    <row r="27" spans="1:8" x14ac:dyDescent="0.3">
      <c r="A27" t="s">
        <v>43</v>
      </c>
      <c r="B27" s="1"/>
      <c r="C27" s="1">
        <v>353500.5</v>
      </c>
      <c r="D27" s="8">
        <f t="shared" si="3"/>
        <v>357035.505</v>
      </c>
      <c r="E27" s="9">
        <v>357036</v>
      </c>
      <c r="F27" s="20">
        <f t="shared" si="4"/>
        <v>362391.54</v>
      </c>
      <c r="G27" s="20">
        <f t="shared" si="5"/>
        <v>368914.58771999995</v>
      </c>
    </row>
    <row r="28" spans="1:8" x14ac:dyDescent="0.3">
      <c r="A28" t="s">
        <v>44</v>
      </c>
      <c r="B28" s="1"/>
      <c r="C28" s="1">
        <v>450422.24400000001</v>
      </c>
      <c r="D28" s="8">
        <f t="shared" si="3"/>
        <v>454926.46643999999</v>
      </c>
      <c r="E28" s="9">
        <v>454926.46643999999</v>
      </c>
      <c r="F28" s="20">
        <f t="shared" si="4"/>
        <v>461750.36343659996</v>
      </c>
      <c r="G28" s="20">
        <f t="shared" si="5"/>
        <v>470061.86997845874</v>
      </c>
    </row>
    <row r="29" spans="1:8" x14ac:dyDescent="0.3">
      <c r="A29" t="s">
        <v>45</v>
      </c>
      <c r="D29" s="1"/>
      <c r="E29" s="15"/>
      <c r="F29" s="22"/>
      <c r="G29" s="22"/>
    </row>
    <row r="30" spans="1:8" x14ac:dyDescent="0.3">
      <c r="D30" s="1"/>
      <c r="E30" s="15"/>
      <c r="F30" s="22"/>
      <c r="G30" s="22"/>
    </row>
    <row r="31" spans="1:8" x14ac:dyDescent="0.3">
      <c r="A31" s="29" t="s">
        <v>46</v>
      </c>
      <c r="D31" s="1"/>
      <c r="E31" s="15"/>
      <c r="F31" s="22"/>
      <c r="G31" s="22"/>
    </row>
    <row r="32" spans="1:8" x14ac:dyDescent="0.3">
      <c r="A32" t="s">
        <v>47</v>
      </c>
      <c r="B32" s="1"/>
      <c r="C32" s="1">
        <v>261974.15600000002</v>
      </c>
      <c r="D32" s="8">
        <f t="shared" si="3"/>
        <v>264593.89756000001</v>
      </c>
      <c r="E32" s="9">
        <v>264594</v>
      </c>
      <c r="F32" s="20">
        <f>E32+(E32*$F$21)</f>
        <v>268562.90999999997</v>
      </c>
      <c r="G32" s="20">
        <f>F32+(F32*$G$21)</f>
        <v>273397.04238</v>
      </c>
    </row>
    <row r="33" spans="1:7" x14ac:dyDescent="0.3">
      <c r="A33" t="s">
        <v>48</v>
      </c>
      <c r="B33" s="1"/>
      <c r="C33" s="1">
        <v>295204.73</v>
      </c>
      <c r="D33" s="8">
        <f t="shared" si="3"/>
        <v>298156.77729999996</v>
      </c>
      <c r="E33" s="9">
        <v>298157</v>
      </c>
      <c r="F33" s="20">
        <f t="shared" ref="F33:F35" si="6">E33+(E33*$F$21)</f>
        <v>302629.35499999998</v>
      </c>
      <c r="G33" s="20">
        <f t="shared" ref="G33:G35" si="7">F33+(F33*$G$21)</f>
        <v>308076.68338999996</v>
      </c>
    </row>
    <row r="34" spans="1:7" x14ac:dyDescent="0.3">
      <c r="A34" t="s">
        <v>49</v>
      </c>
      <c r="B34" s="1"/>
      <c r="C34" s="1">
        <v>372742.73600000003</v>
      </c>
      <c r="D34" s="8">
        <f t="shared" si="3"/>
        <v>376470.16336000001</v>
      </c>
      <c r="E34" s="9">
        <v>376470</v>
      </c>
      <c r="F34" s="20">
        <f t="shared" si="6"/>
        <v>382117.05</v>
      </c>
      <c r="G34" s="20">
        <f t="shared" si="7"/>
        <v>388995.1569</v>
      </c>
    </row>
    <row r="35" spans="1:7" x14ac:dyDescent="0.3">
      <c r="A35" t="s">
        <v>50</v>
      </c>
      <c r="B35" s="1"/>
      <c r="C35" s="1">
        <v>469664.48</v>
      </c>
      <c r="D35" s="8">
        <f t="shared" si="3"/>
        <v>474361.12479999999</v>
      </c>
      <c r="E35" s="9">
        <v>474361</v>
      </c>
      <c r="F35" s="20">
        <f t="shared" si="6"/>
        <v>481476.41499999998</v>
      </c>
      <c r="G35" s="20">
        <f t="shared" si="7"/>
        <v>490142.99046999996</v>
      </c>
    </row>
    <row r="36" spans="1:7" x14ac:dyDescent="0.3">
      <c r="A36" t="s">
        <v>51</v>
      </c>
      <c r="D36" s="1"/>
      <c r="E36" s="15"/>
      <c r="F36" s="22"/>
      <c r="G36" s="22"/>
    </row>
    <row r="37" spans="1:7" x14ac:dyDescent="0.3">
      <c r="D37" s="1"/>
      <c r="E37" s="15"/>
      <c r="F37" s="22"/>
      <c r="G37" s="22"/>
    </row>
    <row r="38" spans="1:7" x14ac:dyDescent="0.3">
      <c r="A38" s="29" t="s">
        <v>52</v>
      </c>
      <c r="D38" s="1"/>
      <c r="E38" s="15"/>
      <c r="F38" s="22"/>
      <c r="G38" s="22"/>
    </row>
    <row r="39" spans="1:7" x14ac:dyDescent="0.3">
      <c r="A39" t="s">
        <v>53</v>
      </c>
      <c r="D39" s="1"/>
      <c r="E39" s="9">
        <v>264594</v>
      </c>
      <c r="F39" s="20">
        <f>E39+(E39*$F$21)</f>
        <v>268562.90999999997</v>
      </c>
      <c r="G39" s="20">
        <f t="shared" ref="G39:G42" si="8">F39+(F39*$G$21)</f>
        <v>273397.04238</v>
      </c>
    </row>
    <row r="40" spans="1:7" x14ac:dyDescent="0.3">
      <c r="A40" t="s">
        <v>54</v>
      </c>
      <c r="D40" s="1"/>
      <c r="E40" s="9">
        <v>298157</v>
      </c>
      <c r="F40" s="20">
        <f t="shared" ref="F40:F42" si="9">E40+(E40*$F$21)</f>
        <v>302629.35499999998</v>
      </c>
      <c r="G40" s="20">
        <f t="shared" si="8"/>
        <v>308076.68338999996</v>
      </c>
    </row>
    <row r="41" spans="1:7" x14ac:dyDescent="0.3">
      <c r="A41" t="s">
        <v>55</v>
      </c>
      <c r="D41" s="1"/>
      <c r="E41" s="9">
        <v>376470</v>
      </c>
      <c r="F41" s="20">
        <f t="shared" si="9"/>
        <v>382117.05</v>
      </c>
      <c r="G41" s="20">
        <f t="shared" si="8"/>
        <v>388995.1569</v>
      </c>
    </row>
    <row r="42" spans="1:7" x14ac:dyDescent="0.3">
      <c r="A42" t="s">
        <v>56</v>
      </c>
      <c r="D42" s="1"/>
      <c r="E42" s="9">
        <v>474361</v>
      </c>
      <c r="F42" s="20">
        <f t="shared" si="9"/>
        <v>481476.41499999998</v>
      </c>
      <c r="G42" s="20">
        <f t="shared" si="8"/>
        <v>490142.99046999996</v>
      </c>
    </row>
    <row r="43" spans="1:7" x14ac:dyDescent="0.3">
      <c r="A43" t="s">
        <v>57</v>
      </c>
      <c r="D43" s="1"/>
      <c r="E43" s="15"/>
      <c r="F43" s="22"/>
      <c r="G43" s="22"/>
    </row>
    <row r="44" spans="1:7" x14ac:dyDescent="0.3">
      <c r="D44" s="1"/>
      <c r="E44" s="15"/>
      <c r="F44" s="22"/>
      <c r="G44" s="22"/>
    </row>
    <row r="45" spans="1:7" x14ac:dyDescent="0.3">
      <c r="A45" s="29" t="s">
        <v>58</v>
      </c>
      <c r="D45" s="1"/>
      <c r="E45" s="15"/>
      <c r="F45" s="22"/>
      <c r="G45" s="22"/>
    </row>
    <row r="46" spans="1:7" x14ac:dyDescent="0.3">
      <c r="A46" t="s">
        <v>59</v>
      </c>
      <c r="B46" s="1"/>
      <c r="C46" s="1">
        <v>238187.568</v>
      </c>
      <c r="D46" s="8">
        <f t="shared" si="3"/>
        <v>240569.44368</v>
      </c>
      <c r="E46" s="9">
        <v>240569</v>
      </c>
      <c r="F46" s="20">
        <f>E46+(E46*$F$21)</f>
        <v>244177.535</v>
      </c>
      <c r="G46" s="20">
        <f t="shared" ref="G46:G49" si="10">F46+(F46*$G$21)</f>
        <v>248572.73063000001</v>
      </c>
    </row>
    <row r="47" spans="1:7" x14ac:dyDescent="0.3">
      <c r="A47" t="s">
        <v>60</v>
      </c>
      <c r="B47" s="1"/>
      <c r="C47" s="1">
        <v>271418.14199999999</v>
      </c>
      <c r="D47" s="8">
        <f t="shared" si="3"/>
        <v>274132.32341999997</v>
      </c>
      <c r="E47" s="9">
        <v>274132</v>
      </c>
      <c r="F47" s="20">
        <f t="shared" ref="F47:F49" si="11">E47+(E47*$F$21)</f>
        <v>278243.98</v>
      </c>
      <c r="G47" s="20">
        <f t="shared" si="10"/>
        <v>283252.37163999997</v>
      </c>
    </row>
    <row r="48" spans="1:7" x14ac:dyDescent="0.3">
      <c r="A48" t="s">
        <v>61</v>
      </c>
      <c r="B48" s="1"/>
      <c r="C48" s="1">
        <v>348955.13</v>
      </c>
      <c r="D48" s="8">
        <f t="shared" si="3"/>
        <v>352444.6813</v>
      </c>
      <c r="E48" s="9">
        <v>352445</v>
      </c>
      <c r="F48" s="20">
        <f t="shared" si="11"/>
        <v>357731.67499999999</v>
      </c>
      <c r="G48" s="20">
        <f t="shared" si="10"/>
        <v>364170.84515000001</v>
      </c>
    </row>
    <row r="49" spans="1:7" x14ac:dyDescent="0.3">
      <c r="A49" t="s">
        <v>62</v>
      </c>
      <c r="B49" s="1"/>
      <c r="C49" s="1">
        <v>445876.87400000001</v>
      </c>
      <c r="D49" s="8">
        <f t="shared" si="3"/>
        <v>450335.64274000004</v>
      </c>
      <c r="E49" s="9">
        <v>450336</v>
      </c>
      <c r="F49" s="20">
        <f t="shared" si="11"/>
        <v>457091.04</v>
      </c>
      <c r="G49" s="20">
        <f t="shared" si="10"/>
        <v>465318.67871999997</v>
      </c>
    </row>
    <row r="50" spans="1:7" x14ac:dyDescent="0.3">
      <c r="A50" t="s">
        <v>63</v>
      </c>
      <c r="D50" s="1"/>
      <c r="E50" s="15"/>
      <c r="F50" s="22"/>
      <c r="G50" s="22"/>
    </row>
    <row r="51" spans="1:7" x14ac:dyDescent="0.3">
      <c r="D51" s="1"/>
      <c r="E51" s="15"/>
      <c r="F51" s="22"/>
      <c r="G51" s="22"/>
    </row>
    <row r="52" spans="1:7" x14ac:dyDescent="0.3">
      <c r="A52" s="29" t="s">
        <v>64</v>
      </c>
      <c r="D52" s="1"/>
      <c r="E52" s="15"/>
      <c r="F52" s="22"/>
      <c r="G52" s="22"/>
    </row>
    <row r="53" spans="1:7" x14ac:dyDescent="0.3">
      <c r="A53" t="s">
        <v>65</v>
      </c>
      <c r="B53" s="1"/>
      <c r="C53" s="1">
        <v>283642.28600000002</v>
      </c>
      <c r="D53" s="8">
        <f t="shared" si="3"/>
        <v>286478.70886000001</v>
      </c>
      <c r="E53" s="9">
        <v>286479</v>
      </c>
      <c r="F53" s="20">
        <f>E53+(E53*$F$21)</f>
        <v>290776.185</v>
      </c>
      <c r="G53" s="20">
        <f t="shared" ref="G53:G56" si="12">F53+(F53*$G$21)</f>
        <v>296010.15632999997</v>
      </c>
    </row>
    <row r="54" spans="1:7" x14ac:dyDescent="0.3">
      <c r="A54" t="s">
        <v>66</v>
      </c>
      <c r="B54" s="1"/>
      <c r="C54" s="1">
        <v>316872.86</v>
      </c>
      <c r="D54" s="8">
        <f t="shared" si="3"/>
        <v>320041.58859999996</v>
      </c>
      <c r="E54" s="9">
        <v>320042</v>
      </c>
      <c r="F54" s="20">
        <f t="shared" ref="F54:F56" si="13">E54+(E54*$F$21)</f>
        <v>324842.63</v>
      </c>
      <c r="G54" s="20">
        <f t="shared" si="12"/>
        <v>330689.79733999999</v>
      </c>
    </row>
    <row r="55" spans="1:7" x14ac:dyDescent="0.3">
      <c r="A55" t="s">
        <v>67</v>
      </c>
      <c r="B55" s="1"/>
      <c r="C55" s="1">
        <v>394410.86599999998</v>
      </c>
      <c r="D55" s="8">
        <f t="shared" si="3"/>
        <v>398354.97466000001</v>
      </c>
      <c r="E55" s="9">
        <v>398355</v>
      </c>
      <c r="F55" s="20">
        <f t="shared" si="13"/>
        <v>404330.32500000001</v>
      </c>
      <c r="G55" s="20">
        <f t="shared" si="12"/>
        <v>411608.27085000003</v>
      </c>
    </row>
    <row r="56" spans="1:7" x14ac:dyDescent="0.3">
      <c r="A56" t="s">
        <v>68</v>
      </c>
      <c r="B56" s="1"/>
      <c r="C56" s="1">
        <v>491332.61</v>
      </c>
      <c r="D56" s="8">
        <f t="shared" si="3"/>
        <v>496245.93609999999</v>
      </c>
      <c r="E56" s="9">
        <v>496246</v>
      </c>
      <c r="F56" s="20">
        <f t="shared" si="13"/>
        <v>503689.69</v>
      </c>
      <c r="G56" s="20">
        <f t="shared" si="12"/>
        <v>512756.10441999999</v>
      </c>
    </row>
    <row r="57" spans="1:7" x14ac:dyDescent="0.3">
      <c r="A57" t="s">
        <v>69</v>
      </c>
      <c r="D57" s="1"/>
      <c r="E57" s="15"/>
      <c r="F57" s="22"/>
      <c r="G57" s="22"/>
    </row>
    <row r="58" spans="1:7" x14ac:dyDescent="0.3">
      <c r="B58" s="1"/>
      <c r="C58" s="1"/>
      <c r="E58" s="15"/>
      <c r="F58" s="22"/>
      <c r="G58" s="22"/>
    </row>
    <row r="59" spans="1:7" x14ac:dyDescent="0.3">
      <c r="A59" s="16" t="s">
        <v>70</v>
      </c>
      <c r="B59" s="17" t="s">
        <v>71</v>
      </c>
      <c r="C59" s="1">
        <v>93554</v>
      </c>
      <c r="D59" s="8">
        <f>C59+(C59*$D$21)</f>
        <v>94489.54</v>
      </c>
      <c r="E59" s="9">
        <v>94490</v>
      </c>
      <c r="F59" s="20">
        <f t="shared" ref="F59" si="14">E59+(E59*$F$21)</f>
        <v>95907.35</v>
      </c>
      <c r="G59" s="20">
        <f t="shared" ref="G59" si="15">F59+(F59*$G$21)</f>
        <v>97633.6823</v>
      </c>
    </row>
    <row r="60" spans="1:7" x14ac:dyDescent="0.3">
      <c r="A60" s="16" t="s">
        <v>72</v>
      </c>
      <c r="B60" s="17" t="s">
        <v>73</v>
      </c>
      <c r="C60" s="2">
        <v>4312</v>
      </c>
      <c r="D60" s="8">
        <f>8711/2</f>
        <v>4355.5</v>
      </c>
      <c r="E60" s="9">
        <f>8711</f>
        <v>8711</v>
      </c>
      <c r="F60" s="20">
        <v>8841</v>
      </c>
      <c r="G60" s="20">
        <v>9001</v>
      </c>
    </row>
    <row r="61" spans="1:7" x14ac:dyDescent="0.3">
      <c r="B61" s="1"/>
      <c r="C61" s="1"/>
      <c r="E61" s="15"/>
      <c r="F61" s="22"/>
      <c r="G61" s="22"/>
    </row>
    <row r="62" spans="1:7" x14ac:dyDescent="0.3">
      <c r="F62" s="22"/>
      <c r="G62" s="22"/>
    </row>
    <row r="63" spans="1:7" x14ac:dyDescent="0.3">
      <c r="F63" s="22"/>
      <c r="G63" s="22"/>
    </row>
    <row r="64" spans="1:7" x14ac:dyDescent="0.3">
      <c r="F64" s="22"/>
      <c r="G64" s="22"/>
    </row>
    <row r="65" spans="3:7" x14ac:dyDescent="0.3">
      <c r="F65" s="22"/>
      <c r="G65" s="22"/>
    </row>
    <row r="66" spans="3:7" x14ac:dyDescent="0.3">
      <c r="C66" s="1"/>
      <c r="F66" s="22"/>
      <c r="G66" s="22"/>
    </row>
    <row r="67" spans="3:7" x14ac:dyDescent="0.3">
      <c r="C67" s="2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8"/>
  <sheetViews>
    <sheetView zoomScale="108" zoomScaleNormal="108" workbookViewId="0">
      <selection activeCell="A18" sqref="A18"/>
    </sheetView>
  </sheetViews>
  <sheetFormatPr defaultColWidth="8.77734375" defaultRowHeight="17.25" customHeight="1" x14ac:dyDescent="0.3"/>
  <cols>
    <col min="1" max="1" width="31.21875" bestFit="1" customWidth="1"/>
    <col min="2" max="2" width="19.21875" style="28" bestFit="1" customWidth="1"/>
    <col min="3" max="4" width="8.77734375" style="28"/>
  </cols>
  <sheetData>
    <row r="1" spans="1:2" ht="17.25" customHeight="1" x14ac:dyDescent="0.3">
      <c r="A1" s="29" t="s">
        <v>202</v>
      </c>
      <c r="B1"/>
    </row>
    <row r="2" spans="1:2" ht="17.25" customHeight="1" x14ac:dyDescent="0.3">
      <c r="B2"/>
    </row>
    <row r="3" spans="1:2" ht="17.25" customHeight="1" x14ac:dyDescent="0.3">
      <c r="A3" s="29" t="s">
        <v>203</v>
      </c>
      <c r="B3" s="29" t="s">
        <v>204</v>
      </c>
    </row>
    <row r="4" spans="1:2" ht="17.25" customHeight="1" x14ac:dyDescent="0.3">
      <c r="A4" t="s">
        <v>205</v>
      </c>
      <c r="B4">
        <v>133012</v>
      </c>
    </row>
    <row r="5" spans="1:2" ht="17.25" customHeight="1" x14ac:dyDescent="0.3">
      <c r="A5" t="s">
        <v>206</v>
      </c>
      <c r="B5">
        <v>133012</v>
      </c>
    </row>
    <row r="6" spans="1:2" ht="17.25" customHeight="1" x14ac:dyDescent="0.3">
      <c r="A6" t="s">
        <v>207</v>
      </c>
      <c r="B6">
        <v>110104</v>
      </c>
    </row>
    <row r="7" spans="1:2" ht="17.25" customHeight="1" x14ac:dyDescent="0.3">
      <c r="A7" t="s">
        <v>208</v>
      </c>
      <c r="B7">
        <v>148087</v>
      </c>
    </row>
    <row r="8" spans="1:2" ht="17.25" customHeight="1" x14ac:dyDescent="0.3">
      <c r="A8" t="s">
        <v>209</v>
      </c>
      <c r="B8">
        <v>141092</v>
      </c>
    </row>
    <row r="9" spans="1:2" ht="17.25" customHeight="1" x14ac:dyDescent="0.3">
      <c r="A9" t="s">
        <v>210</v>
      </c>
      <c r="B9">
        <v>170744</v>
      </c>
    </row>
    <row r="10" spans="1:2" ht="17.25" customHeight="1" x14ac:dyDescent="0.3">
      <c r="A10" t="s">
        <v>211</v>
      </c>
      <c r="B10">
        <v>115426</v>
      </c>
    </row>
    <row r="11" spans="1:2" ht="17.25" customHeight="1" x14ac:dyDescent="0.3">
      <c r="A11" t="s">
        <v>212</v>
      </c>
      <c r="B11">
        <v>115094</v>
      </c>
    </row>
    <row r="12" spans="1:2" ht="17.25" customHeight="1" x14ac:dyDescent="0.3">
      <c r="A12" t="s">
        <v>213</v>
      </c>
      <c r="B12">
        <v>115426</v>
      </c>
    </row>
    <row r="13" spans="1:2" ht="17.25" customHeight="1" x14ac:dyDescent="0.3">
      <c r="A13" t="s">
        <v>214</v>
      </c>
      <c r="B13">
        <v>180558</v>
      </c>
    </row>
    <row r="14" spans="1:2" ht="17.25" customHeight="1" x14ac:dyDescent="0.3">
      <c r="A14" t="s">
        <v>215</v>
      </c>
      <c r="B14">
        <v>162802</v>
      </c>
    </row>
    <row r="15" spans="1:2" ht="17.25" customHeight="1" x14ac:dyDescent="0.3">
      <c r="A15" t="s">
        <v>216</v>
      </c>
      <c r="B15">
        <v>210133</v>
      </c>
    </row>
    <row r="16" spans="1:2" ht="17.25" customHeight="1" x14ac:dyDescent="0.3">
      <c r="A16" t="s">
        <v>217</v>
      </c>
      <c r="B16">
        <v>143338</v>
      </c>
    </row>
    <row r="17" spans="1:2" ht="17.25" customHeight="1" x14ac:dyDescent="0.3">
      <c r="A17" t="s">
        <v>218</v>
      </c>
      <c r="B17">
        <v>115426</v>
      </c>
    </row>
    <row r="18" spans="1:2" ht="17.25" customHeight="1" x14ac:dyDescent="0.3">
      <c r="A18" t="s">
        <v>219</v>
      </c>
      <c r="B18">
        <v>144019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8"/>
  <sheetViews>
    <sheetView workbookViewId="0">
      <selection activeCell="G10" sqref="G10"/>
    </sheetView>
  </sheetViews>
  <sheetFormatPr defaultRowHeight="14.4" x14ac:dyDescent="0.3"/>
  <cols>
    <col min="1" max="1" width="37.77734375" customWidth="1"/>
    <col min="2" max="4" width="12.21875" customWidth="1"/>
  </cols>
  <sheetData>
    <row r="1" spans="1:4" ht="18" x14ac:dyDescent="0.35">
      <c r="A1" s="106" t="s">
        <v>220</v>
      </c>
      <c r="B1" s="106"/>
      <c r="C1" s="106" t="s">
        <v>221</v>
      </c>
      <c r="D1" s="106"/>
    </row>
    <row r="2" spans="1:4" x14ac:dyDescent="0.3">
      <c r="A2" s="29"/>
      <c r="B2" s="29"/>
      <c r="C2" s="29"/>
      <c r="D2" s="29"/>
    </row>
    <row r="3" spans="1:4" ht="15.6" x14ac:dyDescent="0.3">
      <c r="A3" s="107" t="s">
        <v>222</v>
      </c>
    </row>
    <row r="4" spans="1:4" x14ac:dyDescent="0.3">
      <c r="A4" s="108" t="s">
        <v>203</v>
      </c>
      <c r="B4" s="108" t="s">
        <v>223</v>
      </c>
      <c r="C4" s="108" t="s">
        <v>224</v>
      </c>
      <c r="D4" s="108" t="s">
        <v>225</v>
      </c>
    </row>
    <row r="5" spans="1:4" x14ac:dyDescent="0.3">
      <c r="A5" s="109" t="s">
        <v>226</v>
      </c>
      <c r="B5" s="110" t="s">
        <v>11</v>
      </c>
      <c r="C5" s="111">
        <v>138870</v>
      </c>
      <c r="D5" s="112">
        <f>SUM(C5)/12</f>
        <v>11572.5</v>
      </c>
    </row>
    <row r="6" spans="1:4" x14ac:dyDescent="0.3">
      <c r="A6" s="109" t="s">
        <v>227</v>
      </c>
      <c r="B6" s="113" t="s">
        <v>13</v>
      </c>
      <c r="C6" s="111">
        <v>138870</v>
      </c>
      <c r="D6" s="114">
        <f t="shared" ref="D6:D8" si="0">SUM(C6)/12</f>
        <v>11572.5</v>
      </c>
    </row>
    <row r="7" spans="1:4" x14ac:dyDescent="0.3">
      <c r="A7" s="4" t="s">
        <v>116</v>
      </c>
      <c r="B7" s="113" t="s">
        <v>95</v>
      </c>
      <c r="C7" s="111">
        <v>138870</v>
      </c>
      <c r="D7" s="114">
        <f t="shared" ref="D7" si="1">SUM(C7)/12</f>
        <v>11572.5</v>
      </c>
    </row>
    <row r="8" spans="1:4" x14ac:dyDescent="0.3">
      <c r="A8" s="115" t="s">
        <v>228</v>
      </c>
      <c r="B8" s="116"/>
      <c r="C8" s="117">
        <v>147600</v>
      </c>
      <c r="D8" s="118">
        <f t="shared" si="0"/>
        <v>12300</v>
      </c>
    </row>
    <row r="11" spans="1:4" ht="18" x14ac:dyDescent="0.35">
      <c r="A11" s="106"/>
    </row>
    <row r="12" spans="1:4" ht="15.6" x14ac:dyDescent="0.3">
      <c r="A12" s="107" t="s">
        <v>229</v>
      </c>
    </row>
    <row r="13" spans="1:4" x14ac:dyDescent="0.3">
      <c r="A13" s="108" t="s">
        <v>230</v>
      </c>
      <c r="B13" s="119" t="s">
        <v>224</v>
      </c>
      <c r="C13" s="120" t="s">
        <v>225</v>
      </c>
      <c r="D13" s="27"/>
    </row>
    <row r="14" spans="1:4" x14ac:dyDescent="0.3">
      <c r="A14" s="113" t="s">
        <v>231</v>
      </c>
      <c r="B14" s="121">
        <v>397317</v>
      </c>
      <c r="C14" s="122">
        <f>SUM(B14)/12</f>
        <v>33109.75</v>
      </c>
    </row>
    <row r="15" spans="1:4" x14ac:dyDescent="0.3">
      <c r="A15" s="113" t="s">
        <v>232</v>
      </c>
      <c r="B15" s="121">
        <v>500489</v>
      </c>
      <c r="C15" s="122">
        <f t="shared" ref="C15:C16" si="2">SUM(B15)/12</f>
        <v>41707.416666666664</v>
      </c>
    </row>
    <row r="16" spans="1:4" x14ac:dyDescent="0.3">
      <c r="A16" s="113" t="s">
        <v>233</v>
      </c>
      <c r="B16" s="121">
        <v>640760</v>
      </c>
      <c r="C16" s="122">
        <f t="shared" si="2"/>
        <v>53396.666666666664</v>
      </c>
    </row>
    <row r="17" spans="1:3" ht="15" thickBot="1" x14ac:dyDescent="0.35">
      <c r="A17" s="123" t="s">
        <v>234</v>
      </c>
      <c r="B17" s="124" t="s">
        <v>235</v>
      </c>
      <c r="C17" s="125"/>
    </row>
    <row r="18" spans="1:3" ht="15" thickTop="1" x14ac:dyDescent="0.3"/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4"/>
  <sheetViews>
    <sheetView zoomScale="127" workbookViewId="0">
      <selection activeCell="D10" sqref="D10"/>
    </sheetView>
  </sheetViews>
  <sheetFormatPr defaultColWidth="11.77734375" defaultRowHeight="14.4" x14ac:dyDescent="0.3"/>
  <cols>
    <col min="1" max="1" width="23.44140625" bestFit="1" customWidth="1"/>
    <col min="2" max="2" width="7.21875" bestFit="1" customWidth="1"/>
  </cols>
  <sheetData>
    <row r="1" spans="1:2" x14ac:dyDescent="0.3">
      <c r="A1" t="s">
        <v>236</v>
      </c>
    </row>
    <row r="3" spans="1:2" x14ac:dyDescent="0.3">
      <c r="A3" t="s">
        <v>203</v>
      </c>
      <c r="B3" t="s">
        <v>237</v>
      </c>
    </row>
    <row r="4" spans="1:2" x14ac:dyDescent="0.3">
      <c r="A4" t="s">
        <v>11</v>
      </c>
      <c r="B4" s="1">
        <v>179003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5"/>
  <sheetViews>
    <sheetView workbookViewId="0">
      <selection activeCell="D10" sqref="D10"/>
    </sheetView>
  </sheetViews>
  <sheetFormatPr defaultColWidth="10.77734375" defaultRowHeight="14.4" x14ac:dyDescent="0.3"/>
  <cols>
    <col min="1" max="1" width="15" bestFit="1" customWidth="1"/>
    <col min="2" max="2" width="13.77734375" bestFit="1" customWidth="1"/>
  </cols>
  <sheetData>
    <row r="1" spans="1:2" x14ac:dyDescent="0.3">
      <c r="A1" s="28" t="s">
        <v>238</v>
      </c>
      <c r="B1" t="s">
        <v>239</v>
      </c>
    </row>
    <row r="2" spans="1:2" ht="15.6" x14ac:dyDescent="0.3">
      <c r="A2" s="126" t="s">
        <v>13</v>
      </c>
      <c r="B2" s="127">
        <v>139342</v>
      </c>
    </row>
    <row r="3" spans="1:2" ht="15.6" x14ac:dyDescent="0.3">
      <c r="A3" s="126" t="s">
        <v>11</v>
      </c>
      <c r="B3" s="127">
        <v>143797</v>
      </c>
    </row>
    <row r="4" spans="1:2" ht="15.6" x14ac:dyDescent="0.3">
      <c r="A4" s="128" t="s">
        <v>23</v>
      </c>
      <c r="B4" s="129">
        <v>88412</v>
      </c>
    </row>
    <row r="5" spans="1:2" ht="15.6" x14ac:dyDescent="0.3">
      <c r="A5" s="126" t="s">
        <v>240</v>
      </c>
      <c r="B5" s="127">
        <v>92524</v>
      </c>
    </row>
    <row r="6" spans="1:2" ht="15.6" x14ac:dyDescent="0.3">
      <c r="A6" s="128" t="s">
        <v>17</v>
      </c>
      <c r="B6" s="127">
        <v>138702</v>
      </c>
    </row>
    <row r="7" spans="1:2" ht="15.6" x14ac:dyDescent="0.3">
      <c r="A7" s="128" t="s">
        <v>21</v>
      </c>
      <c r="B7" s="127">
        <v>92851</v>
      </c>
    </row>
    <row r="8" spans="1:2" ht="15.6" x14ac:dyDescent="0.3">
      <c r="A8" s="128"/>
      <c r="B8" s="130"/>
    </row>
    <row r="9" spans="1:2" ht="15.6" x14ac:dyDescent="0.3">
      <c r="A9" s="128" t="s">
        <v>241</v>
      </c>
      <c r="B9" s="131" t="s">
        <v>242</v>
      </c>
    </row>
    <row r="11" spans="1:2" ht="15.6" x14ac:dyDescent="0.3">
      <c r="A11" s="126" t="s">
        <v>64</v>
      </c>
      <c r="B11" s="127">
        <v>375902</v>
      </c>
    </row>
    <row r="12" spans="1:2" ht="15.6" x14ac:dyDescent="0.3">
      <c r="A12" s="132" t="s">
        <v>243</v>
      </c>
      <c r="B12" s="127">
        <v>756802</v>
      </c>
    </row>
    <row r="13" spans="1:2" ht="15.6" x14ac:dyDescent="0.3">
      <c r="A13" s="126" t="s">
        <v>40</v>
      </c>
      <c r="B13" s="127">
        <v>260832</v>
      </c>
    </row>
    <row r="14" spans="1:2" ht="15.6" x14ac:dyDescent="0.3">
      <c r="A14" s="126" t="s">
        <v>244</v>
      </c>
      <c r="B14" s="127">
        <v>314453</v>
      </c>
    </row>
    <row r="15" spans="1:2" ht="15.6" x14ac:dyDescent="0.3">
      <c r="A15" s="133" t="s">
        <v>245</v>
      </c>
      <c r="B15" s="134">
        <v>308584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5"/>
  <sheetViews>
    <sheetView workbookViewId="0">
      <selection activeCell="B6" sqref="B6"/>
    </sheetView>
  </sheetViews>
  <sheetFormatPr defaultColWidth="8.77734375" defaultRowHeight="21" customHeight="1" x14ac:dyDescent="0.3"/>
  <cols>
    <col min="1" max="1" width="45.21875" bestFit="1" customWidth="1"/>
    <col min="2" max="2" width="40.5546875" bestFit="1" customWidth="1"/>
    <col min="3" max="3" width="7.77734375" bestFit="1" customWidth="1"/>
  </cols>
  <sheetData>
    <row r="1" spans="1:3" ht="21" customHeight="1" thickBot="1" x14ac:dyDescent="0.35">
      <c r="A1" s="48" t="s">
        <v>13</v>
      </c>
      <c r="B1" s="49" t="s">
        <v>246</v>
      </c>
      <c r="C1" s="47">
        <v>128643</v>
      </c>
    </row>
    <row r="2" spans="1:3" ht="21" customHeight="1" thickBot="1" x14ac:dyDescent="0.35">
      <c r="A2" s="48" t="s">
        <v>11</v>
      </c>
      <c r="B2" s="49" t="s">
        <v>247</v>
      </c>
      <c r="C2" s="47">
        <v>119859</v>
      </c>
    </row>
    <row r="3" spans="1:3" ht="21" customHeight="1" x14ac:dyDescent="0.3">
      <c r="A3" s="50"/>
    </row>
    <row r="4" spans="1:3" ht="21" customHeight="1" x14ac:dyDescent="0.3">
      <c r="A4" s="51"/>
    </row>
    <row r="5" spans="1:3" ht="21" customHeight="1" x14ac:dyDescent="0.3">
      <c r="A5" s="50"/>
    </row>
  </sheetData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N11" sqref="N11"/>
    </sheetView>
  </sheetViews>
  <sheetFormatPr defaultRowHeight="14.4" x14ac:dyDescent="0.3"/>
  <sheetData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5:D30"/>
  <sheetViews>
    <sheetView topLeftCell="A3" workbookViewId="0">
      <selection activeCell="E14" sqref="E14"/>
    </sheetView>
  </sheetViews>
  <sheetFormatPr defaultColWidth="41" defaultRowHeight="14.4" x14ac:dyDescent="0.3"/>
  <cols>
    <col min="1" max="1" width="24.77734375" style="30" customWidth="1"/>
    <col min="2" max="2" width="36.77734375" style="26" customWidth="1"/>
    <col min="3" max="3" width="19.21875" style="30" customWidth="1"/>
    <col min="4" max="4" width="18.77734375" style="26" customWidth="1"/>
    <col min="5" max="16384" width="41" style="26"/>
  </cols>
  <sheetData>
    <row r="5" spans="1:4" x14ac:dyDescent="0.3">
      <c r="A5" s="264" t="s">
        <v>352</v>
      </c>
      <c r="B5" s="264"/>
      <c r="C5" s="264"/>
    </row>
    <row r="6" spans="1:4" ht="22.95" customHeight="1" x14ac:dyDescent="0.3">
      <c r="A6" s="264"/>
      <c r="B6" s="264"/>
      <c r="C6" s="264"/>
    </row>
    <row r="7" spans="1:4" ht="14.55" customHeight="1" x14ac:dyDescent="0.3"/>
    <row r="8" spans="1:4" ht="31.2" x14ac:dyDescent="0.3">
      <c r="A8" s="205"/>
      <c r="B8" s="206"/>
      <c r="C8" s="207" t="s">
        <v>318</v>
      </c>
      <c r="D8" s="207" t="s">
        <v>319</v>
      </c>
    </row>
    <row r="9" spans="1:4" ht="15.6" x14ac:dyDescent="0.3">
      <c r="A9" s="205"/>
      <c r="B9" s="205" t="s">
        <v>12</v>
      </c>
      <c r="C9" s="208"/>
      <c r="D9" s="209"/>
    </row>
    <row r="10" spans="1:4" x14ac:dyDescent="0.3">
      <c r="A10" s="210" t="s">
        <v>11</v>
      </c>
      <c r="B10" s="210" t="s">
        <v>320</v>
      </c>
      <c r="C10" s="211">
        <f>132557-1307</f>
        <v>131250</v>
      </c>
      <c r="D10" s="211">
        <v>126843</v>
      </c>
    </row>
    <row r="11" spans="1:4" x14ac:dyDescent="0.3">
      <c r="A11" s="210" t="s">
        <v>321</v>
      </c>
      <c r="B11" s="210" t="s">
        <v>322</v>
      </c>
      <c r="C11" s="211">
        <f>151591-1307</f>
        <v>150284</v>
      </c>
      <c r="D11" s="211">
        <v>145592</v>
      </c>
    </row>
    <row r="12" spans="1:4" x14ac:dyDescent="0.3">
      <c r="A12" s="212" t="s">
        <v>323</v>
      </c>
      <c r="B12" s="212" t="s">
        <v>324</v>
      </c>
      <c r="C12" s="211">
        <f>244695-1307</f>
        <v>243388</v>
      </c>
      <c r="D12" s="211">
        <v>234807</v>
      </c>
    </row>
    <row r="13" spans="1:4" x14ac:dyDescent="0.3">
      <c r="A13" s="210" t="s">
        <v>325</v>
      </c>
      <c r="B13" s="210" t="s">
        <v>326</v>
      </c>
      <c r="C13" s="211">
        <f>203959-1307</f>
        <v>202652</v>
      </c>
      <c r="D13" s="211">
        <v>195642</v>
      </c>
    </row>
    <row r="14" spans="1:4" x14ac:dyDescent="0.3">
      <c r="A14" s="210" t="s">
        <v>327</v>
      </c>
      <c r="B14" s="210" t="s">
        <v>328</v>
      </c>
      <c r="C14" s="211">
        <f>244695-1307</f>
        <v>243388</v>
      </c>
      <c r="D14" s="211">
        <v>234807</v>
      </c>
    </row>
    <row r="15" spans="1:4" x14ac:dyDescent="0.3">
      <c r="A15" s="213" t="s">
        <v>329</v>
      </c>
      <c r="B15" s="210" t="s">
        <v>330</v>
      </c>
      <c r="C15" s="214">
        <v>176772</v>
      </c>
      <c r="D15" s="214">
        <v>171685</v>
      </c>
    </row>
    <row r="16" spans="1:4" ht="15.6" x14ac:dyDescent="0.3">
      <c r="A16" s="206"/>
      <c r="B16" s="205" t="s">
        <v>116</v>
      </c>
      <c r="C16" s="215"/>
      <c r="D16" s="216"/>
    </row>
    <row r="17" spans="1:4" x14ac:dyDescent="0.3">
      <c r="A17" s="210" t="s">
        <v>23</v>
      </c>
      <c r="B17" s="217" t="s">
        <v>331</v>
      </c>
      <c r="C17" s="211">
        <v>134435</v>
      </c>
      <c r="D17" s="211">
        <v>128679</v>
      </c>
    </row>
    <row r="18" spans="1:4" ht="27.6" x14ac:dyDescent="0.3">
      <c r="A18" s="210" t="s">
        <v>332</v>
      </c>
      <c r="B18" s="217" t="s">
        <v>333</v>
      </c>
      <c r="C18" s="211">
        <v>148185</v>
      </c>
      <c r="D18" s="211">
        <v>142167</v>
      </c>
    </row>
    <row r="19" spans="1:4" ht="27.6" x14ac:dyDescent="0.3">
      <c r="A19" s="212" t="s">
        <v>17</v>
      </c>
      <c r="B19" s="218" t="s">
        <v>334</v>
      </c>
      <c r="C19" s="211">
        <v>215350</v>
      </c>
      <c r="D19" s="211">
        <v>209575</v>
      </c>
    </row>
    <row r="20" spans="1:4" ht="27.6" x14ac:dyDescent="0.3">
      <c r="A20" s="212" t="s">
        <v>19</v>
      </c>
      <c r="B20" s="218" t="s">
        <v>335</v>
      </c>
      <c r="C20" s="211">
        <v>148185</v>
      </c>
      <c r="D20" s="211">
        <v>142167</v>
      </c>
    </row>
    <row r="21" spans="1:4" x14ac:dyDescent="0.3">
      <c r="A21" s="210" t="s">
        <v>336</v>
      </c>
      <c r="B21" s="217" t="s">
        <v>337</v>
      </c>
      <c r="C21" s="211">
        <v>162241</v>
      </c>
      <c r="D21" s="211">
        <v>155695</v>
      </c>
    </row>
    <row r="22" spans="1:4" ht="27.6" x14ac:dyDescent="0.3">
      <c r="A22" s="219" t="s">
        <v>338</v>
      </c>
      <c r="B22" s="220" t="s">
        <v>339</v>
      </c>
      <c r="C22" s="221">
        <v>219268</v>
      </c>
      <c r="D22" s="221">
        <v>210517</v>
      </c>
    </row>
    <row r="23" spans="1:4" ht="27.6" x14ac:dyDescent="0.3">
      <c r="A23" s="210" t="s">
        <v>340</v>
      </c>
      <c r="B23" s="217" t="s">
        <v>341</v>
      </c>
      <c r="C23" s="222">
        <v>193702</v>
      </c>
      <c r="D23" s="222">
        <v>186723</v>
      </c>
    </row>
    <row r="24" spans="1:4" x14ac:dyDescent="0.3">
      <c r="A24" s="210" t="s">
        <v>21</v>
      </c>
      <c r="B24" s="217" t="s">
        <v>342</v>
      </c>
      <c r="C24" s="222">
        <v>140192</v>
      </c>
      <c r="D24" s="222">
        <v>135505</v>
      </c>
    </row>
    <row r="25" spans="1:4" ht="27.6" x14ac:dyDescent="0.3">
      <c r="A25" s="210" t="s">
        <v>343</v>
      </c>
      <c r="B25" s="217" t="s">
        <v>344</v>
      </c>
      <c r="C25" s="221">
        <v>237629</v>
      </c>
      <c r="D25" s="221">
        <v>227952</v>
      </c>
    </row>
    <row r="26" spans="1:4" x14ac:dyDescent="0.3">
      <c r="A26" s="210" t="s">
        <v>345</v>
      </c>
      <c r="B26" s="217" t="s">
        <v>346</v>
      </c>
      <c r="C26" s="221">
        <v>212062</v>
      </c>
      <c r="D26" s="221">
        <v>204159</v>
      </c>
    </row>
    <row r="27" spans="1:4" ht="15.6" x14ac:dyDescent="0.3">
      <c r="A27" s="206"/>
      <c r="B27" s="205" t="s">
        <v>14</v>
      </c>
      <c r="C27" s="223"/>
      <c r="D27" s="224"/>
    </row>
    <row r="28" spans="1:4" x14ac:dyDescent="0.3">
      <c r="A28" s="225" t="s">
        <v>13</v>
      </c>
      <c r="B28" s="226" t="s">
        <v>347</v>
      </c>
      <c r="C28" s="222">
        <v>148216</v>
      </c>
      <c r="D28" s="222">
        <v>143533.21586189099</v>
      </c>
    </row>
    <row r="29" spans="1:4" x14ac:dyDescent="0.3">
      <c r="A29" s="225" t="s">
        <v>348</v>
      </c>
      <c r="B29" s="226" t="s">
        <v>349</v>
      </c>
      <c r="C29" s="222">
        <v>153716</v>
      </c>
      <c r="D29" s="222">
        <v>149991</v>
      </c>
    </row>
    <row r="30" spans="1:4" x14ac:dyDescent="0.3">
      <c r="A30" s="225" t="s">
        <v>350</v>
      </c>
      <c r="B30" s="226" t="s">
        <v>351</v>
      </c>
      <c r="C30" s="222">
        <v>212605</v>
      </c>
      <c r="D30" s="222">
        <v>206227.60391386508</v>
      </c>
    </row>
  </sheetData>
  <mergeCells count="1">
    <mergeCell ref="A5:C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D55"/>
  <sheetViews>
    <sheetView workbookViewId="0">
      <selection activeCell="D2" sqref="D2"/>
    </sheetView>
  </sheetViews>
  <sheetFormatPr defaultColWidth="35.109375" defaultRowHeight="14.4" x14ac:dyDescent="0.3"/>
  <cols>
    <col min="4" max="4" width="35.109375" style="27"/>
  </cols>
  <sheetData>
    <row r="2" spans="1:4" ht="21" x14ac:dyDescent="0.3">
      <c r="B2" s="265" t="s">
        <v>403</v>
      </c>
      <c r="C2" s="265"/>
    </row>
    <row r="5" spans="1:4" x14ac:dyDescent="0.3">
      <c r="A5" s="227" t="s">
        <v>278</v>
      </c>
      <c r="B5" s="227" t="s">
        <v>203</v>
      </c>
      <c r="C5" s="228" t="s">
        <v>353</v>
      </c>
      <c r="D5" s="228" t="s">
        <v>354</v>
      </c>
    </row>
    <row r="6" spans="1:4" x14ac:dyDescent="0.3">
      <c r="A6" s="229" t="s">
        <v>355</v>
      </c>
      <c r="B6" s="229"/>
      <c r="C6" s="230"/>
      <c r="D6" s="231"/>
    </row>
    <row r="7" spans="1:4" x14ac:dyDescent="0.3">
      <c r="A7" s="232" t="s">
        <v>40</v>
      </c>
      <c r="B7" s="232" t="s">
        <v>356</v>
      </c>
      <c r="C7" s="232">
        <v>216178</v>
      </c>
      <c r="D7" s="233">
        <v>203122</v>
      </c>
    </row>
    <row r="8" spans="1:4" x14ac:dyDescent="0.3">
      <c r="A8" s="232" t="s">
        <v>40</v>
      </c>
      <c r="B8" s="232" t="s">
        <v>357</v>
      </c>
      <c r="C8" s="232">
        <v>242397</v>
      </c>
      <c r="D8" s="233">
        <v>228309</v>
      </c>
    </row>
    <row r="9" spans="1:4" x14ac:dyDescent="0.3">
      <c r="A9" s="232" t="s">
        <v>40</v>
      </c>
      <c r="B9" s="232" t="s">
        <v>358</v>
      </c>
      <c r="C9" s="232">
        <v>284741</v>
      </c>
      <c r="D9" s="233">
        <v>268985</v>
      </c>
    </row>
    <row r="10" spans="1:4" x14ac:dyDescent="0.3">
      <c r="A10" s="232" t="s">
        <v>40</v>
      </c>
      <c r="B10" s="232" t="s">
        <v>359</v>
      </c>
      <c r="C10" s="232">
        <v>456076</v>
      </c>
      <c r="D10" s="233">
        <v>433572</v>
      </c>
    </row>
    <row r="11" spans="1:4" x14ac:dyDescent="0.3">
      <c r="A11" s="232" t="s">
        <v>186</v>
      </c>
      <c r="B11" s="232" t="s">
        <v>360</v>
      </c>
      <c r="C11" s="232">
        <v>228887</v>
      </c>
      <c r="D11" s="233">
        <v>214966</v>
      </c>
    </row>
    <row r="12" spans="1:4" x14ac:dyDescent="0.3">
      <c r="A12" s="232" t="s">
        <v>186</v>
      </c>
      <c r="B12" s="232" t="s">
        <v>361</v>
      </c>
      <c r="C12" s="232">
        <v>255106</v>
      </c>
      <c r="D12" s="233">
        <v>240152</v>
      </c>
    </row>
    <row r="13" spans="1:4" x14ac:dyDescent="0.3">
      <c r="A13" s="232" t="s">
        <v>186</v>
      </c>
      <c r="B13" s="232" t="s">
        <v>362</v>
      </c>
      <c r="C13" s="232">
        <v>297450</v>
      </c>
      <c r="D13" s="233">
        <v>280828</v>
      </c>
    </row>
    <row r="14" spans="1:4" x14ac:dyDescent="0.3">
      <c r="A14" s="232" t="s">
        <v>186</v>
      </c>
      <c r="B14" s="232" t="s">
        <v>363</v>
      </c>
      <c r="C14" s="232">
        <v>468785</v>
      </c>
      <c r="D14" s="233">
        <v>445415</v>
      </c>
    </row>
    <row r="15" spans="1:4" x14ac:dyDescent="0.3">
      <c r="A15" s="232" t="s">
        <v>52</v>
      </c>
      <c r="B15" s="232" t="s">
        <v>364</v>
      </c>
      <c r="C15" s="232">
        <v>237253</v>
      </c>
      <c r="D15" s="233">
        <v>222564</v>
      </c>
    </row>
    <row r="16" spans="1:4" x14ac:dyDescent="0.3">
      <c r="A16" s="232" t="s">
        <v>52</v>
      </c>
      <c r="B16" s="232" t="s">
        <v>365</v>
      </c>
      <c r="C16" s="232">
        <v>263472</v>
      </c>
      <c r="D16" s="233">
        <v>247750</v>
      </c>
    </row>
    <row r="17" spans="1:4" x14ac:dyDescent="0.3">
      <c r="A17" s="232" t="s">
        <v>52</v>
      </c>
      <c r="B17" s="232" t="s">
        <v>366</v>
      </c>
      <c r="C17" s="232">
        <v>305815</v>
      </c>
      <c r="D17" s="233">
        <v>288426</v>
      </c>
    </row>
    <row r="18" spans="1:4" x14ac:dyDescent="0.3">
      <c r="A18" s="232" t="s">
        <v>52</v>
      </c>
      <c r="B18" s="232" t="s">
        <v>367</v>
      </c>
      <c r="C18" s="232">
        <v>477150</v>
      </c>
      <c r="D18" s="233">
        <v>453013</v>
      </c>
    </row>
    <row r="19" spans="1:4" x14ac:dyDescent="0.3">
      <c r="A19" s="232" t="s">
        <v>244</v>
      </c>
      <c r="B19" s="232" t="s">
        <v>368</v>
      </c>
      <c r="C19" s="232">
        <v>281950</v>
      </c>
      <c r="D19" s="233">
        <v>261228</v>
      </c>
    </row>
    <row r="20" spans="1:4" x14ac:dyDescent="0.3">
      <c r="A20" s="232" t="s">
        <v>244</v>
      </c>
      <c r="B20" s="232" t="s">
        <v>369</v>
      </c>
      <c r="C20" s="232">
        <v>308169</v>
      </c>
      <c r="D20" s="233">
        <v>286414</v>
      </c>
    </row>
    <row r="21" spans="1:4" x14ac:dyDescent="0.3">
      <c r="A21" s="232" t="s">
        <v>244</v>
      </c>
      <c r="B21" s="232" t="s">
        <v>370</v>
      </c>
      <c r="C21" s="232">
        <v>350513</v>
      </c>
      <c r="D21" s="233">
        <v>327090</v>
      </c>
    </row>
    <row r="22" spans="1:4" x14ac:dyDescent="0.3">
      <c r="A22" s="232" t="s">
        <v>244</v>
      </c>
      <c r="B22" s="232" t="s">
        <v>371</v>
      </c>
      <c r="C22" s="232">
        <v>521848</v>
      </c>
      <c r="D22" s="233">
        <v>491677</v>
      </c>
    </row>
    <row r="23" spans="1:4" x14ac:dyDescent="0.3">
      <c r="A23" s="232" t="s">
        <v>46</v>
      </c>
      <c r="B23" s="232" t="s">
        <v>372</v>
      </c>
      <c r="C23" s="232">
        <v>229745</v>
      </c>
      <c r="D23" s="233">
        <v>215735</v>
      </c>
    </row>
    <row r="24" spans="1:4" x14ac:dyDescent="0.3">
      <c r="A24" s="232" t="s">
        <v>46</v>
      </c>
      <c r="B24" s="232" t="s">
        <v>373</v>
      </c>
      <c r="C24" s="232">
        <v>255964</v>
      </c>
      <c r="D24" s="233">
        <v>240922</v>
      </c>
    </row>
    <row r="25" spans="1:4" x14ac:dyDescent="0.3">
      <c r="A25" s="232" t="s">
        <v>46</v>
      </c>
      <c r="B25" s="232" t="s">
        <v>374</v>
      </c>
      <c r="C25" s="232">
        <v>298308</v>
      </c>
      <c r="D25" s="233">
        <v>281598</v>
      </c>
    </row>
    <row r="26" spans="1:4" x14ac:dyDescent="0.3">
      <c r="A26" s="232" t="s">
        <v>46</v>
      </c>
      <c r="B26" s="232" t="s">
        <v>375</v>
      </c>
      <c r="C26" s="232">
        <v>469643</v>
      </c>
      <c r="D26" s="233">
        <v>446185</v>
      </c>
    </row>
    <row r="27" spans="1:4" x14ac:dyDescent="0.3">
      <c r="A27" s="232" t="s">
        <v>245</v>
      </c>
      <c r="B27" s="232" t="s">
        <v>376</v>
      </c>
      <c r="C27" s="232">
        <v>258500</v>
      </c>
      <c r="D27" s="233">
        <v>240656</v>
      </c>
    </row>
    <row r="28" spans="1:4" x14ac:dyDescent="0.3">
      <c r="A28" s="232" t="s">
        <v>245</v>
      </c>
      <c r="B28" s="232" t="s">
        <v>377</v>
      </c>
      <c r="C28" s="232">
        <v>284720</v>
      </c>
      <c r="D28" s="233">
        <v>265842</v>
      </c>
    </row>
    <row r="29" spans="1:4" x14ac:dyDescent="0.3">
      <c r="A29" s="232" t="s">
        <v>245</v>
      </c>
      <c r="B29" s="232" t="s">
        <v>378</v>
      </c>
      <c r="C29" s="232">
        <v>327063</v>
      </c>
      <c r="D29" s="233">
        <v>306518</v>
      </c>
    </row>
    <row r="30" spans="1:4" x14ac:dyDescent="0.3">
      <c r="A30" s="232" t="s">
        <v>245</v>
      </c>
      <c r="B30" s="232" t="s">
        <v>379</v>
      </c>
      <c r="C30" s="232">
        <v>498398</v>
      </c>
      <c r="D30" s="233">
        <v>471105</v>
      </c>
    </row>
    <row r="31" spans="1:4" x14ac:dyDescent="0.3">
      <c r="A31" s="232" t="s">
        <v>58</v>
      </c>
      <c r="B31" s="232" t="s">
        <v>380</v>
      </c>
      <c r="C31" s="232">
        <v>210016</v>
      </c>
      <c r="D31" s="233">
        <v>197769</v>
      </c>
    </row>
    <row r="32" spans="1:4" x14ac:dyDescent="0.3">
      <c r="A32" s="232" t="s">
        <v>58</v>
      </c>
      <c r="B32" s="232" t="s">
        <v>381</v>
      </c>
      <c r="C32" s="232">
        <v>236235</v>
      </c>
      <c r="D32" s="233">
        <v>222956</v>
      </c>
    </row>
    <row r="33" spans="1:4" x14ac:dyDescent="0.3">
      <c r="A33" s="232" t="s">
        <v>58</v>
      </c>
      <c r="B33" s="232" t="s">
        <v>382</v>
      </c>
      <c r="C33" s="232">
        <v>278579</v>
      </c>
      <c r="D33" s="233">
        <v>263632</v>
      </c>
    </row>
    <row r="34" spans="1:4" x14ac:dyDescent="0.3">
      <c r="A34" s="232" t="s">
        <v>58</v>
      </c>
      <c r="B34" s="232" t="s">
        <v>383</v>
      </c>
      <c r="C34" s="232">
        <v>449914</v>
      </c>
      <c r="D34" s="233">
        <v>428219</v>
      </c>
    </row>
    <row r="35" spans="1:4" x14ac:dyDescent="0.3">
      <c r="A35" s="232" t="s">
        <v>384</v>
      </c>
      <c r="B35" s="232" t="s">
        <v>385</v>
      </c>
      <c r="C35" s="232">
        <v>200289</v>
      </c>
      <c r="D35" s="233">
        <v>189082</v>
      </c>
    </row>
    <row r="36" spans="1:4" x14ac:dyDescent="0.3">
      <c r="A36" s="232" t="s">
        <v>384</v>
      </c>
      <c r="B36" s="232" t="s">
        <v>386</v>
      </c>
      <c r="C36" s="232">
        <v>226508</v>
      </c>
      <c r="D36" s="233">
        <v>214269</v>
      </c>
    </row>
    <row r="37" spans="1:4" x14ac:dyDescent="0.3">
      <c r="A37" s="232" t="s">
        <v>384</v>
      </c>
      <c r="B37" s="232" t="s">
        <v>387</v>
      </c>
      <c r="C37" s="232">
        <v>268851</v>
      </c>
      <c r="D37" s="233">
        <v>254945</v>
      </c>
    </row>
    <row r="38" spans="1:4" x14ac:dyDescent="0.3">
      <c r="A38" s="232" t="s">
        <v>384</v>
      </c>
      <c r="B38" s="232" t="s">
        <v>388</v>
      </c>
      <c r="C38" s="232">
        <v>440186</v>
      </c>
      <c r="D38" s="233">
        <v>419532</v>
      </c>
    </row>
    <row r="39" spans="1:4" x14ac:dyDescent="0.3">
      <c r="A39" s="232" t="s">
        <v>389</v>
      </c>
      <c r="B39" s="232" t="s">
        <v>390</v>
      </c>
      <c r="C39" s="232">
        <v>281638</v>
      </c>
      <c r="D39" s="233">
        <v>264142</v>
      </c>
    </row>
    <row r="40" spans="1:4" x14ac:dyDescent="0.3">
      <c r="A40" s="232" t="s">
        <v>389</v>
      </c>
      <c r="B40" s="232" t="s">
        <v>391</v>
      </c>
      <c r="C40" s="232">
        <v>307857</v>
      </c>
      <c r="D40" s="233">
        <v>289328</v>
      </c>
    </row>
    <row r="41" spans="1:4" x14ac:dyDescent="0.3">
      <c r="A41" s="232" t="s">
        <v>389</v>
      </c>
      <c r="B41" s="232" t="s">
        <v>392</v>
      </c>
      <c r="C41" s="232">
        <v>350200</v>
      </c>
      <c r="D41" s="233">
        <v>330004</v>
      </c>
    </row>
    <row r="42" spans="1:4" x14ac:dyDescent="0.3">
      <c r="A42" s="232" t="s">
        <v>389</v>
      </c>
      <c r="B42" s="232" t="s">
        <v>393</v>
      </c>
      <c r="C42" s="232">
        <v>521536</v>
      </c>
      <c r="D42" s="233">
        <v>494591</v>
      </c>
    </row>
    <row r="43" spans="1:4" x14ac:dyDescent="0.3">
      <c r="A43" s="229" t="s">
        <v>394</v>
      </c>
      <c r="B43" s="229"/>
      <c r="C43" s="229"/>
      <c r="D43" s="231"/>
    </row>
    <row r="44" spans="1:4" x14ac:dyDescent="0.3">
      <c r="A44" s="232" t="s">
        <v>64</v>
      </c>
      <c r="B44" s="232" t="s">
        <v>395</v>
      </c>
      <c r="C44" s="232">
        <v>231908</v>
      </c>
      <c r="D44" s="233">
        <v>268503</v>
      </c>
    </row>
    <row r="45" spans="1:4" x14ac:dyDescent="0.3">
      <c r="A45" s="232" t="s">
        <v>64</v>
      </c>
      <c r="B45" s="232" t="s">
        <v>396</v>
      </c>
      <c r="C45" s="232">
        <v>299117</v>
      </c>
      <c r="D45" s="233">
        <v>295916</v>
      </c>
    </row>
    <row r="46" spans="1:4" x14ac:dyDescent="0.3">
      <c r="A46" s="232" t="s">
        <v>64</v>
      </c>
      <c r="B46" s="232" t="s">
        <v>397</v>
      </c>
      <c r="C46" s="232">
        <v>413734</v>
      </c>
      <c r="D46" s="233">
        <v>351292</v>
      </c>
    </row>
    <row r="47" spans="1:4" x14ac:dyDescent="0.3">
      <c r="A47" s="232" t="s">
        <v>64</v>
      </c>
      <c r="B47" s="232" t="s">
        <v>398</v>
      </c>
      <c r="C47" s="232">
        <v>569394</v>
      </c>
      <c r="D47" s="233">
        <v>529911</v>
      </c>
    </row>
    <row r="48" spans="1:4" x14ac:dyDescent="0.3">
      <c r="A48" s="229"/>
      <c r="B48" s="229" t="s">
        <v>292</v>
      </c>
      <c r="C48" s="234" t="s">
        <v>399</v>
      </c>
      <c r="D48" s="234" t="s">
        <v>400</v>
      </c>
    </row>
    <row r="49" spans="1:4" x14ac:dyDescent="0.3">
      <c r="A49" s="232"/>
      <c r="B49" s="232" t="s">
        <v>401</v>
      </c>
      <c r="C49" s="232">
        <v>9001</v>
      </c>
      <c r="D49" s="233">
        <v>8841</v>
      </c>
    </row>
    <row r="50" spans="1:4" x14ac:dyDescent="0.3">
      <c r="C50" s="27"/>
      <c r="D50"/>
    </row>
    <row r="51" spans="1:4" x14ac:dyDescent="0.3">
      <c r="A51" s="235" t="s">
        <v>402</v>
      </c>
      <c r="C51" s="27"/>
      <c r="D51" s="236"/>
    </row>
    <row r="52" spans="1:4" x14ac:dyDescent="0.3">
      <c r="A52" s="237"/>
      <c r="C52" s="27"/>
      <c r="D52"/>
    </row>
    <row r="53" spans="1:4" x14ac:dyDescent="0.3">
      <c r="C53" s="27"/>
      <c r="D53"/>
    </row>
    <row r="54" spans="1:4" x14ac:dyDescent="0.3">
      <c r="C54" s="27"/>
      <c r="D54"/>
    </row>
    <row r="55" spans="1:4" x14ac:dyDescent="0.3">
      <c r="C55" s="27"/>
      <c r="D55"/>
    </row>
  </sheetData>
  <mergeCells count="1">
    <mergeCell ref="B2:C2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B11"/>
  <sheetViews>
    <sheetView workbookViewId="0">
      <selection activeCell="C8" sqref="C8"/>
    </sheetView>
  </sheetViews>
  <sheetFormatPr defaultColWidth="9.77734375" defaultRowHeight="14.4" x14ac:dyDescent="0.3"/>
  <cols>
    <col min="1" max="2" width="50" customWidth="1"/>
  </cols>
  <sheetData>
    <row r="2" spans="1:2" ht="15" thickBot="1" x14ac:dyDescent="0.35"/>
    <row r="3" spans="1:2" ht="15.6" x14ac:dyDescent="0.3">
      <c r="A3" s="160" t="s">
        <v>248</v>
      </c>
      <c r="B3" s="161"/>
    </row>
    <row r="4" spans="1:2" ht="16.2" thickBot="1" x14ac:dyDescent="0.35">
      <c r="A4" s="162"/>
      <c r="B4" s="163"/>
    </row>
    <row r="5" spans="1:2" ht="16.2" thickBot="1" x14ac:dyDescent="0.35">
      <c r="A5" s="164" t="s">
        <v>249</v>
      </c>
      <c r="B5" s="165">
        <v>160000</v>
      </c>
    </row>
    <row r="6" spans="1:2" ht="31.8" thickBot="1" x14ac:dyDescent="0.35">
      <c r="A6" s="164" t="s">
        <v>250</v>
      </c>
      <c r="B6" s="165">
        <v>204000</v>
      </c>
    </row>
    <row r="7" spans="1:2" ht="16.2" thickBot="1" x14ac:dyDescent="0.35">
      <c r="A7" s="164" t="s">
        <v>251</v>
      </c>
      <c r="B7" s="165">
        <v>160000</v>
      </c>
    </row>
    <row r="8" spans="1:2" ht="16.2" thickBot="1" x14ac:dyDescent="0.35">
      <c r="A8" s="166" t="s">
        <v>252</v>
      </c>
      <c r="B8" s="165">
        <v>190000</v>
      </c>
    </row>
    <row r="9" spans="1:2" ht="16.2" thickBot="1" x14ac:dyDescent="0.35">
      <c r="A9" s="164" t="s">
        <v>253</v>
      </c>
      <c r="B9" s="165">
        <v>125000</v>
      </c>
    </row>
    <row r="10" spans="1:2" ht="16.2" thickBot="1" x14ac:dyDescent="0.35">
      <c r="A10" s="164" t="s">
        <v>254</v>
      </c>
      <c r="B10" s="165">
        <v>210000</v>
      </c>
    </row>
    <row r="11" spans="1:2" ht="16.2" thickBot="1" x14ac:dyDescent="0.35">
      <c r="A11" s="164" t="s">
        <v>255</v>
      </c>
      <c r="B11" s="165">
        <v>153000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workbookViewId="0">
      <selection activeCell="H4" sqref="H4"/>
    </sheetView>
  </sheetViews>
  <sheetFormatPr defaultRowHeight="14.4" x14ac:dyDescent="0.3"/>
  <cols>
    <col min="3" max="3" width="23.44140625" customWidth="1"/>
    <col min="4" max="4" width="48.21875" customWidth="1"/>
  </cols>
  <sheetData>
    <row r="1" spans="1:4" ht="18" x14ac:dyDescent="0.35">
      <c r="A1" s="254" t="s">
        <v>74</v>
      </c>
      <c r="B1" s="254"/>
      <c r="C1" s="254"/>
      <c r="D1" s="254"/>
    </row>
    <row r="2" spans="1:4" ht="18" x14ac:dyDescent="0.35">
      <c r="A2" s="255" t="s">
        <v>75</v>
      </c>
      <c r="B2" s="255"/>
      <c r="C2" s="255"/>
    </row>
    <row r="3" spans="1:4" ht="18" x14ac:dyDescent="0.35">
      <c r="A3" s="255" t="s">
        <v>76</v>
      </c>
      <c r="B3" s="255"/>
      <c r="C3" s="255"/>
      <c r="D3" s="52" t="s">
        <v>77</v>
      </c>
    </row>
    <row r="4" spans="1:4" x14ac:dyDescent="0.3">
      <c r="B4" s="29"/>
      <c r="C4" s="29"/>
      <c r="D4" s="29"/>
    </row>
  </sheetData>
  <mergeCells count="3">
    <mergeCell ref="A1:D1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31"/>
  <sheetViews>
    <sheetView topLeftCell="A19" workbookViewId="0">
      <selection activeCell="G26" sqref="G26"/>
    </sheetView>
  </sheetViews>
  <sheetFormatPr defaultRowHeight="18.45" customHeight="1" x14ac:dyDescent="0.3"/>
  <cols>
    <col min="1" max="1" width="46.77734375" customWidth="1"/>
    <col min="2" max="2" width="15.33203125" customWidth="1"/>
    <col min="3" max="3" width="11.44140625" customWidth="1"/>
    <col min="4" max="4" width="15.109375" customWidth="1"/>
  </cols>
  <sheetData>
    <row r="1" spans="1:6" ht="18.45" customHeight="1" thickBot="1" x14ac:dyDescent="0.35">
      <c r="A1" t="s">
        <v>296</v>
      </c>
    </row>
    <row r="2" spans="1:6" ht="18.45" customHeight="1" thickBot="1" x14ac:dyDescent="0.35">
      <c r="A2" s="184" t="s">
        <v>296</v>
      </c>
      <c r="B2" s="185"/>
      <c r="C2" s="186"/>
    </row>
    <row r="3" spans="1:6" ht="18.45" customHeight="1" x14ac:dyDescent="0.35">
      <c r="A3" s="187" t="s">
        <v>297</v>
      </c>
      <c r="B3" s="188"/>
      <c r="C3" s="189"/>
    </row>
    <row r="4" spans="1:6" ht="18.45" customHeight="1" x14ac:dyDescent="0.3">
      <c r="A4" s="190" t="s">
        <v>298</v>
      </c>
      <c r="B4" s="191" t="s">
        <v>299</v>
      </c>
      <c r="C4" s="192" t="s">
        <v>300</v>
      </c>
    </row>
    <row r="5" spans="1:6" ht="18.45" customHeight="1" x14ac:dyDescent="0.3">
      <c r="A5" s="193" t="s">
        <v>301</v>
      </c>
      <c r="B5" s="194">
        <f>C5/2</f>
        <v>64027.5</v>
      </c>
      <c r="C5" s="195">
        <v>128055</v>
      </c>
    </row>
    <row r="6" spans="1:6" ht="18.45" customHeight="1" x14ac:dyDescent="0.3">
      <c r="A6" s="193" t="s">
        <v>302</v>
      </c>
      <c r="B6" s="194">
        <v>100000</v>
      </c>
      <c r="C6" s="195">
        <v>200000</v>
      </c>
    </row>
    <row r="7" spans="1:6" ht="18.45" customHeight="1" x14ac:dyDescent="0.3">
      <c r="A7" s="193" t="s">
        <v>303</v>
      </c>
      <c r="B7" s="196">
        <f>C7/2</f>
        <v>78270</v>
      </c>
      <c r="C7" s="195">
        <v>156540</v>
      </c>
    </row>
    <row r="8" spans="1:6" ht="18.45" customHeight="1" x14ac:dyDescent="0.3">
      <c r="A8" s="193" t="s">
        <v>304</v>
      </c>
      <c r="B8" s="194">
        <f>C8/2</f>
        <v>111119</v>
      </c>
      <c r="C8" s="195">
        <v>222238</v>
      </c>
    </row>
    <row r="9" spans="1:6" ht="18.45" customHeight="1" x14ac:dyDescent="0.3">
      <c r="A9" s="193"/>
      <c r="B9" s="194"/>
      <c r="C9" s="195"/>
    </row>
    <row r="10" spans="1:6" ht="18.45" customHeight="1" x14ac:dyDescent="0.35">
      <c r="A10" s="197" t="s">
        <v>305</v>
      </c>
      <c r="B10" s="194"/>
      <c r="C10" s="195"/>
    </row>
    <row r="11" spans="1:6" ht="18.45" customHeight="1" x14ac:dyDescent="0.3">
      <c r="A11" s="193" t="s">
        <v>306</v>
      </c>
      <c r="B11" s="194">
        <f t="shared" ref="B11:B21" si="0">C11/2</f>
        <v>49206</v>
      </c>
      <c r="C11" s="195">
        <v>98412</v>
      </c>
      <c r="E11" s="204"/>
      <c r="F11" s="204"/>
    </row>
    <row r="12" spans="1:6" ht="18.45" customHeight="1" x14ac:dyDescent="0.3">
      <c r="A12" s="193" t="s">
        <v>307</v>
      </c>
      <c r="B12" s="194">
        <f t="shared" si="0"/>
        <v>64908.5</v>
      </c>
      <c r="C12" s="195">
        <v>129817</v>
      </c>
      <c r="E12" s="204"/>
      <c r="F12" s="204"/>
    </row>
    <row r="13" spans="1:6" ht="18.45" customHeight="1" x14ac:dyDescent="0.3">
      <c r="A13" s="193" t="s">
        <v>308</v>
      </c>
      <c r="B13" s="194">
        <f t="shared" si="0"/>
        <v>62274</v>
      </c>
      <c r="C13" s="195">
        <v>124548</v>
      </c>
      <c r="E13" s="204"/>
      <c r="F13" s="204"/>
    </row>
    <row r="14" spans="1:6" ht="18.45" customHeight="1" x14ac:dyDescent="0.3">
      <c r="A14" s="193" t="s">
        <v>309</v>
      </c>
      <c r="B14" s="194">
        <f t="shared" si="0"/>
        <v>74351</v>
      </c>
      <c r="C14" s="195">
        <v>148702</v>
      </c>
      <c r="E14" s="204"/>
      <c r="F14" s="204"/>
    </row>
    <row r="15" spans="1:6" ht="18.45" customHeight="1" x14ac:dyDescent="0.3">
      <c r="A15" s="193" t="s">
        <v>310</v>
      </c>
      <c r="B15" s="194">
        <f t="shared" si="0"/>
        <v>51262</v>
      </c>
      <c r="C15" s="195">
        <v>102524</v>
      </c>
      <c r="E15" s="204"/>
      <c r="F15" s="204"/>
    </row>
    <row r="16" spans="1:6" ht="18.45" customHeight="1" x14ac:dyDescent="0.3">
      <c r="A16" s="193" t="s">
        <v>311</v>
      </c>
      <c r="B16" s="194">
        <f t="shared" si="0"/>
        <v>60997.5</v>
      </c>
      <c r="C16" s="195">
        <v>121995</v>
      </c>
      <c r="E16" s="204"/>
      <c r="F16" s="204"/>
    </row>
    <row r="17" spans="1:6" ht="18.45" customHeight="1" x14ac:dyDescent="0.3">
      <c r="A17" s="193" t="s">
        <v>312</v>
      </c>
      <c r="B17" s="194">
        <f t="shared" si="0"/>
        <v>51390</v>
      </c>
      <c r="C17" s="195">
        <v>102780</v>
      </c>
      <c r="E17" s="204"/>
      <c r="F17" s="204"/>
    </row>
    <row r="18" spans="1:6" ht="18.45" customHeight="1" x14ac:dyDescent="0.3">
      <c r="A18" s="193" t="s">
        <v>313</v>
      </c>
      <c r="B18" s="194">
        <f t="shared" si="0"/>
        <v>78929</v>
      </c>
      <c r="C18" s="195">
        <v>157858</v>
      </c>
      <c r="E18" s="204"/>
      <c r="F18" s="204"/>
    </row>
    <row r="19" spans="1:6" ht="18.45" customHeight="1" x14ac:dyDescent="0.3">
      <c r="A19" s="193" t="s">
        <v>314</v>
      </c>
      <c r="B19" s="194">
        <f t="shared" si="0"/>
        <v>91234</v>
      </c>
      <c r="C19" s="195">
        <v>182468</v>
      </c>
      <c r="E19" s="204"/>
      <c r="F19" s="204"/>
    </row>
    <row r="20" spans="1:6" ht="18.45" customHeight="1" x14ac:dyDescent="0.3">
      <c r="A20" s="193" t="s">
        <v>315</v>
      </c>
      <c r="B20" s="194">
        <f t="shared" si="0"/>
        <v>71388.5</v>
      </c>
      <c r="C20" s="195">
        <v>142777</v>
      </c>
      <c r="E20" s="204"/>
      <c r="F20" s="204"/>
    </row>
    <row r="21" spans="1:6" ht="18.45" customHeight="1" x14ac:dyDescent="0.3">
      <c r="A21" s="193" t="s">
        <v>316</v>
      </c>
      <c r="B21" s="194">
        <f t="shared" si="0"/>
        <v>62979</v>
      </c>
      <c r="C21" s="195">
        <v>125958</v>
      </c>
      <c r="E21" s="204"/>
      <c r="F21" s="204"/>
    </row>
    <row r="22" spans="1:6" ht="18.45" customHeight="1" x14ac:dyDescent="0.3">
      <c r="A22" s="198" t="s">
        <v>317</v>
      </c>
      <c r="B22" s="199">
        <v>50072</v>
      </c>
      <c r="C22" s="200">
        <v>102851</v>
      </c>
      <c r="E22" s="204"/>
      <c r="F22" s="204"/>
    </row>
    <row r="23" spans="1:6" ht="18.45" customHeight="1" thickBot="1" x14ac:dyDescent="0.35">
      <c r="A23" s="201"/>
      <c r="B23" s="202"/>
      <c r="C23" s="203"/>
    </row>
    <row r="25" spans="1:6" ht="18.45" customHeight="1" thickBot="1" x14ac:dyDescent="0.35">
      <c r="A25" s="238"/>
      <c r="B25" s="238"/>
      <c r="C25" s="238"/>
      <c r="D25" s="239"/>
      <c r="E25" s="238"/>
    </row>
    <row r="26" spans="1:6" ht="18.45" customHeight="1" x14ac:dyDescent="0.3">
      <c r="A26" s="238"/>
      <c r="B26" s="238"/>
      <c r="C26" s="240" t="s">
        <v>404</v>
      </c>
      <c r="D26" s="241" t="s">
        <v>405</v>
      </c>
      <c r="E26" s="242"/>
    </row>
    <row r="27" spans="1:6" ht="18.45" customHeight="1" x14ac:dyDescent="0.3">
      <c r="A27" s="238"/>
      <c r="B27" s="238"/>
      <c r="C27" s="243" t="s">
        <v>406</v>
      </c>
      <c r="D27" s="241" t="s">
        <v>407</v>
      </c>
      <c r="E27" s="244" t="s">
        <v>408</v>
      </c>
    </row>
    <row r="28" spans="1:6" ht="18.45" customHeight="1" thickBot="1" x14ac:dyDescent="0.35">
      <c r="A28" s="266" t="s">
        <v>409</v>
      </c>
      <c r="B28" s="267"/>
      <c r="C28" s="245">
        <v>2023</v>
      </c>
      <c r="D28" s="246" t="s">
        <v>410</v>
      </c>
      <c r="E28" s="247" t="s">
        <v>411</v>
      </c>
    </row>
    <row r="29" spans="1:6" ht="18.45" customHeight="1" x14ac:dyDescent="0.3">
      <c r="A29" s="268" t="s">
        <v>412</v>
      </c>
      <c r="B29" s="269"/>
      <c r="C29" s="248">
        <v>209361</v>
      </c>
      <c r="D29" s="249">
        <v>48859</v>
      </c>
      <c r="E29" s="250">
        <v>258220</v>
      </c>
    </row>
    <row r="30" spans="1:6" ht="18.45" customHeight="1" x14ac:dyDescent="0.3">
      <c r="A30" s="270" t="s">
        <v>413</v>
      </c>
      <c r="B30" s="271"/>
      <c r="C30" s="248">
        <v>288771</v>
      </c>
      <c r="D30" s="249">
        <v>48859</v>
      </c>
      <c r="E30" s="250">
        <v>337630</v>
      </c>
    </row>
    <row r="31" spans="1:6" ht="18.45" customHeight="1" thickBot="1" x14ac:dyDescent="0.35">
      <c r="A31" s="270" t="s">
        <v>414</v>
      </c>
      <c r="B31" s="271"/>
      <c r="C31" s="251">
        <v>505352</v>
      </c>
      <c r="D31" s="252">
        <v>48859</v>
      </c>
      <c r="E31" s="253">
        <v>554211</v>
      </c>
    </row>
  </sheetData>
  <mergeCells count="4">
    <mergeCell ref="A28:B28"/>
    <mergeCell ref="A29:B29"/>
    <mergeCell ref="A30:B30"/>
    <mergeCell ref="A31:B3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0"/>
  <sheetViews>
    <sheetView topLeftCell="A2" workbookViewId="0">
      <selection activeCell="H6" sqref="G6:H16"/>
    </sheetView>
  </sheetViews>
  <sheetFormatPr defaultRowHeight="23.1" customHeight="1" x14ac:dyDescent="0.3"/>
  <cols>
    <col min="1" max="1" width="33.88671875" customWidth="1"/>
    <col min="2" max="2" width="16.88671875" customWidth="1"/>
    <col min="3" max="3" width="12.21875" customWidth="1"/>
    <col min="4" max="4" width="10.21875" customWidth="1"/>
  </cols>
  <sheetData>
    <row r="1" spans="1:4" ht="23.1" customHeight="1" x14ac:dyDescent="0.3">
      <c r="A1" t="s">
        <v>415</v>
      </c>
      <c r="D1" t="s">
        <v>288</v>
      </c>
    </row>
    <row r="2" spans="1:4" ht="23.1" customHeight="1" x14ac:dyDescent="0.3">
      <c r="C2" t="s">
        <v>416</v>
      </c>
      <c r="D2" t="s">
        <v>259</v>
      </c>
    </row>
    <row r="3" spans="1:4" ht="23.1" customHeight="1" x14ac:dyDescent="0.3">
      <c r="A3" t="s">
        <v>111</v>
      </c>
    </row>
    <row r="4" spans="1:4" ht="23.1" customHeight="1" x14ac:dyDescent="0.3">
      <c r="A4" t="s">
        <v>11</v>
      </c>
      <c r="B4" t="s">
        <v>12</v>
      </c>
      <c r="C4" s="2">
        <v>133006</v>
      </c>
      <c r="D4" s="2">
        <v>11084</v>
      </c>
    </row>
    <row r="5" spans="1:4" ht="23.1" customHeight="1" x14ac:dyDescent="0.3">
      <c r="A5" t="s">
        <v>417</v>
      </c>
      <c r="B5" t="s">
        <v>418</v>
      </c>
      <c r="C5" s="2">
        <v>242638</v>
      </c>
      <c r="D5" s="2">
        <v>20220</v>
      </c>
    </row>
    <row r="6" spans="1:4" ht="23.1" customHeight="1" x14ac:dyDescent="0.3">
      <c r="A6" t="s">
        <v>13</v>
      </c>
      <c r="B6" t="s">
        <v>14</v>
      </c>
      <c r="C6" s="2">
        <v>129674</v>
      </c>
      <c r="D6" s="2">
        <v>10806</v>
      </c>
    </row>
    <row r="7" spans="1:4" ht="23.1" customHeight="1" x14ac:dyDescent="0.3">
      <c r="A7" t="s">
        <v>95</v>
      </c>
      <c r="B7" t="s">
        <v>116</v>
      </c>
      <c r="C7" s="2">
        <v>133006</v>
      </c>
      <c r="D7" s="2">
        <v>11084</v>
      </c>
    </row>
    <row r="8" spans="1:4" ht="23.1" customHeight="1" x14ac:dyDescent="0.3">
      <c r="A8" t="s">
        <v>419</v>
      </c>
      <c r="B8" t="s">
        <v>420</v>
      </c>
      <c r="C8" s="2">
        <v>149632</v>
      </c>
      <c r="D8" s="2">
        <v>12469</v>
      </c>
    </row>
    <row r="11" spans="1:4" ht="23.1" customHeight="1" x14ac:dyDescent="0.3">
      <c r="A11" t="s">
        <v>421</v>
      </c>
      <c r="C11" t="s">
        <v>416</v>
      </c>
      <c r="D11" t="s">
        <v>259</v>
      </c>
    </row>
    <row r="12" spans="1:4" ht="23.1" customHeight="1" x14ac:dyDescent="0.3">
      <c r="A12" t="s">
        <v>58</v>
      </c>
      <c r="B12" t="s">
        <v>422</v>
      </c>
      <c r="C12" s="2">
        <v>312678</v>
      </c>
      <c r="D12" s="2">
        <v>26057</v>
      </c>
    </row>
    <row r="13" spans="1:4" ht="23.1" customHeight="1" x14ac:dyDescent="0.3">
      <c r="A13" t="s">
        <v>52</v>
      </c>
      <c r="B13" t="s">
        <v>423</v>
      </c>
      <c r="C13" s="2">
        <v>342111</v>
      </c>
      <c r="D13" s="2">
        <v>28509</v>
      </c>
    </row>
    <row r="14" spans="1:4" ht="23.1" customHeight="1" x14ac:dyDescent="0.3">
      <c r="A14" t="s">
        <v>64</v>
      </c>
      <c r="B14" t="s">
        <v>424</v>
      </c>
      <c r="C14" s="2">
        <v>384335</v>
      </c>
      <c r="D14" s="2">
        <v>32028</v>
      </c>
    </row>
    <row r="15" spans="1:4" ht="23.1" customHeight="1" x14ac:dyDescent="0.3">
      <c r="A15" t="s">
        <v>64</v>
      </c>
      <c r="B15" t="s">
        <v>425</v>
      </c>
      <c r="C15" s="2">
        <v>412592</v>
      </c>
      <c r="D15" s="2">
        <v>34383</v>
      </c>
    </row>
    <row r="16" spans="1:4" ht="23.1" customHeight="1" x14ac:dyDescent="0.3">
      <c r="A16" t="s">
        <v>64</v>
      </c>
      <c r="B16" t="s">
        <v>426</v>
      </c>
      <c r="C16" s="2">
        <v>471461</v>
      </c>
      <c r="D16" s="2">
        <v>39288</v>
      </c>
    </row>
    <row r="17" spans="1:4" ht="23.1" customHeight="1" x14ac:dyDescent="0.3">
      <c r="A17" t="s">
        <v>64</v>
      </c>
      <c r="B17" t="s">
        <v>427</v>
      </c>
      <c r="C17" s="2">
        <v>593832</v>
      </c>
      <c r="D17" s="2">
        <v>49486</v>
      </c>
    </row>
    <row r="18" spans="1:4" ht="23.1" customHeight="1" x14ac:dyDescent="0.3">
      <c r="A18" t="s">
        <v>64</v>
      </c>
      <c r="B18" t="s">
        <v>428</v>
      </c>
      <c r="C18" t="s">
        <v>429</v>
      </c>
      <c r="D18" t="s">
        <v>429</v>
      </c>
    </row>
    <row r="20" spans="1:4" ht="23.1" customHeight="1" x14ac:dyDescent="0.3">
      <c r="A20" t="s">
        <v>294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16"/>
  <sheetViews>
    <sheetView workbookViewId="0">
      <selection activeCell="F9" sqref="F9"/>
    </sheetView>
  </sheetViews>
  <sheetFormatPr defaultColWidth="9.21875" defaultRowHeight="15.6" x14ac:dyDescent="0.3"/>
  <cols>
    <col min="1" max="1" width="29.77734375" style="18" customWidth="1"/>
    <col min="2" max="2" width="32.5546875" style="18" bestFit="1" customWidth="1"/>
    <col min="3" max="4" width="18.77734375" style="18" bestFit="1" customWidth="1"/>
    <col min="5" max="16384" width="9.21875" style="18"/>
  </cols>
  <sheetData>
    <row r="1" spans="1:5" ht="15.75" customHeight="1" x14ac:dyDescent="0.3">
      <c r="A1" s="272"/>
      <c r="B1" s="273"/>
      <c r="C1" s="274" t="s">
        <v>256</v>
      </c>
      <c r="D1" s="275"/>
      <c r="E1" s="35"/>
    </row>
    <row r="2" spans="1:5" x14ac:dyDescent="0.3">
      <c r="A2" s="276" t="s">
        <v>257</v>
      </c>
      <c r="B2" s="277"/>
      <c r="C2" s="36" t="s">
        <v>258</v>
      </c>
      <c r="D2" s="37" t="s">
        <v>259</v>
      </c>
      <c r="E2" s="35"/>
    </row>
    <row r="3" spans="1:5" x14ac:dyDescent="0.3">
      <c r="A3" s="38" t="s">
        <v>111</v>
      </c>
      <c r="B3" s="38"/>
      <c r="C3" s="35"/>
      <c r="D3" s="35"/>
      <c r="E3" s="35"/>
    </row>
    <row r="4" spans="1:5" x14ac:dyDescent="0.3">
      <c r="A4" s="39" t="s">
        <v>11</v>
      </c>
      <c r="B4" s="39" t="s">
        <v>12</v>
      </c>
      <c r="C4" s="40">
        <v>140767</v>
      </c>
      <c r="D4" s="41">
        <f>C4/12</f>
        <v>11730.583333333334</v>
      </c>
      <c r="E4" s="35"/>
    </row>
    <row r="5" spans="1:5" x14ac:dyDescent="0.3">
      <c r="A5" s="39" t="s">
        <v>13</v>
      </c>
      <c r="B5" s="39" t="s">
        <v>14</v>
      </c>
      <c r="C5" s="40">
        <v>140767</v>
      </c>
      <c r="D5" s="41">
        <f t="shared" ref="D5" si="0">C5/12</f>
        <v>11730.583333333334</v>
      </c>
      <c r="E5" s="35"/>
    </row>
    <row r="6" spans="1:5" x14ac:dyDescent="0.3">
      <c r="A6" s="39" t="s">
        <v>120</v>
      </c>
      <c r="B6" s="39" t="s">
        <v>119</v>
      </c>
      <c r="C6" s="42" t="s">
        <v>260</v>
      </c>
      <c r="D6" s="43" t="str">
        <f>+C6</f>
        <v>Storsthlms prislista</v>
      </c>
      <c r="E6" s="35"/>
    </row>
    <row r="7" spans="1:5" x14ac:dyDescent="0.3">
      <c r="A7" s="38" t="s">
        <v>261</v>
      </c>
      <c r="B7" s="38"/>
      <c r="C7" s="44"/>
      <c r="D7" s="45"/>
      <c r="E7" s="35"/>
    </row>
    <row r="8" spans="1:5" x14ac:dyDescent="0.3">
      <c r="A8" s="278" t="s">
        <v>262</v>
      </c>
      <c r="B8" s="279"/>
      <c r="C8" s="40">
        <v>122388</v>
      </c>
      <c r="D8" s="40">
        <f>C8/12</f>
        <v>10199</v>
      </c>
      <c r="E8" s="35"/>
    </row>
    <row r="9" spans="1:5" x14ac:dyDescent="0.3">
      <c r="A9" s="39" t="s">
        <v>263</v>
      </c>
      <c r="B9" s="39"/>
      <c r="C9" s="40">
        <v>122388</v>
      </c>
      <c r="D9" s="40">
        <f>C9/12</f>
        <v>10199</v>
      </c>
      <c r="E9" s="35"/>
    </row>
    <row r="10" spans="1:5" x14ac:dyDescent="0.3">
      <c r="A10" s="35" t="s">
        <v>264</v>
      </c>
      <c r="B10" s="35"/>
      <c r="C10" s="44"/>
      <c r="D10" s="44"/>
      <c r="E10" s="35"/>
    </row>
    <row r="11" spans="1:5" x14ac:dyDescent="0.3">
      <c r="A11" s="35" t="s">
        <v>265</v>
      </c>
      <c r="B11" s="35"/>
      <c r="C11" s="44"/>
      <c r="D11" s="44"/>
      <c r="E11" s="35"/>
    </row>
    <row r="12" spans="1:5" x14ac:dyDescent="0.3">
      <c r="A12" s="35" t="s">
        <v>266</v>
      </c>
      <c r="B12" s="35"/>
      <c r="C12" s="44"/>
      <c r="D12" s="44"/>
      <c r="E12" s="35"/>
    </row>
    <row r="13" spans="1:5" x14ac:dyDescent="0.3">
      <c r="A13" s="46"/>
    </row>
    <row r="14" spans="1:5" x14ac:dyDescent="0.3">
      <c r="A14" s="280" t="s">
        <v>267</v>
      </c>
      <c r="B14" s="280"/>
    </row>
    <row r="15" spans="1:5" x14ac:dyDescent="0.3">
      <c r="A15" s="18" t="s">
        <v>268</v>
      </c>
    </row>
    <row r="16" spans="1:5" x14ac:dyDescent="0.3">
      <c r="A16" s="18" t="s">
        <v>269</v>
      </c>
    </row>
  </sheetData>
  <mergeCells count="5">
    <mergeCell ref="A1:B1"/>
    <mergeCell ref="C1:D1"/>
    <mergeCell ref="A2:B2"/>
    <mergeCell ref="A8:B8"/>
    <mergeCell ref="A14:B1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B6"/>
  <sheetViews>
    <sheetView tabSelected="1" zoomScale="85" zoomScaleNormal="85" workbookViewId="0">
      <selection activeCell="D11" sqref="D11"/>
    </sheetView>
  </sheetViews>
  <sheetFormatPr defaultColWidth="10.77734375" defaultRowHeight="14.4" x14ac:dyDescent="0.3"/>
  <cols>
    <col min="1" max="1" width="33" bestFit="1" customWidth="1"/>
    <col min="2" max="2" width="9.5546875" bestFit="1" customWidth="1"/>
  </cols>
  <sheetData>
    <row r="2" spans="1:2" x14ac:dyDescent="0.3">
      <c r="A2" t="s">
        <v>430</v>
      </c>
    </row>
    <row r="4" spans="1:2" x14ac:dyDescent="0.3">
      <c r="A4" t="s">
        <v>116</v>
      </c>
      <c r="B4" s="2">
        <v>149440</v>
      </c>
    </row>
    <row r="5" spans="1:2" x14ac:dyDescent="0.3">
      <c r="A5" t="s">
        <v>12</v>
      </c>
      <c r="B5" s="2">
        <v>150604</v>
      </c>
    </row>
    <row r="6" spans="1:2" x14ac:dyDescent="0.3">
      <c r="A6" t="s">
        <v>14</v>
      </c>
      <c r="B6" s="2">
        <v>161652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7"/>
  <sheetViews>
    <sheetView workbookViewId="0">
      <selection sqref="A1:XFD1048576"/>
    </sheetView>
  </sheetViews>
  <sheetFormatPr defaultColWidth="11" defaultRowHeight="14.4" x14ac:dyDescent="0.3"/>
  <cols>
    <col min="1" max="1" width="38.44140625" bestFit="1" customWidth="1"/>
    <col min="2" max="3" width="10.21875" bestFit="1" customWidth="1"/>
  </cols>
  <sheetData>
    <row r="1" spans="1:3" x14ac:dyDescent="0.3">
      <c r="A1" t="s">
        <v>270</v>
      </c>
      <c r="B1" s="167"/>
    </row>
    <row r="2" spans="1:3" x14ac:dyDescent="0.3">
      <c r="A2" t="s">
        <v>271</v>
      </c>
      <c r="B2" s="167"/>
    </row>
    <row r="3" spans="1:3" x14ac:dyDescent="0.3">
      <c r="B3" s="167"/>
    </row>
    <row r="4" spans="1:3" x14ac:dyDescent="0.3">
      <c r="A4" s="168" t="s">
        <v>272</v>
      </c>
      <c r="B4" s="168">
        <v>2022</v>
      </c>
      <c r="C4" s="168">
        <v>2023</v>
      </c>
    </row>
    <row r="5" spans="1:3" x14ac:dyDescent="0.3">
      <c r="A5" s="169" t="s">
        <v>273</v>
      </c>
      <c r="B5" s="170">
        <v>172289.22</v>
      </c>
      <c r="C5" s="171">
        <f>B5*1.024</f>
        <v>176424.16128</v>
      </c>
    </row>
    <row r="6" spans="1:3" x14ac:dyDescent="0.3">
      <c r="A6" s="169" t="s">
        <v>274</v>
      </c>
      <c r="B6" s="170">
        <v>124349.22</v>
      </c>
      <c r="C6" s="171">
        <f>B6*1.024</f>
        <v>127333.60128</v>
      </c>
    </row>
    <row r="7" spans="1:3" x14ac:dyDescent="0.3">
      <c r="A7" s="169" t="s">
        <v>275</v>
      </c>
      <c r="B7" s="170">
        <v>209790.54</v>
      </c>
      <c r="C7" s="171">
        <f>B7*1.024</f>
        <v>214825.51296000002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9"/>
  <sheetViews>
    <sheetView workbookViewId="0">
      <selection activeCell="E11" sqref="E11"/>
    </sheetView>
  </sheetViews>
  <sheetFormatPr defaultRowHeight="14.4" x14ac:dyDescent="0.3"/>
  <cols>
    <col min="2" max="2" width="45" bestFit="1" customWidth="1"/>
    <col min="3" max="3" width="47.5546875" bestFit="1" customWidth="1"/>
  </cols>
  <sheetData>
    <row r="1" spans="1:3" ht="18" x14ac:dyDescent="0.35">
      <c r="B1" s="106" t="s">
        <v>276</v>
      </c>
      <c r="C1" s="135" t="s">
        <v>277</v>
      </c>
    </row>
    <row r="2" spans="1:3" ht="18" x14ac:dyDescent="0.35">
      <c r="B2" s="106"/>
      <c r="C2" s="135"/>
    </row>
    <row r="3" spans="1:3" x14ac:dyDescent="0.3">
      <c r="A3" s="29" t="s">
        <v>278</v>
      </c>
      <c r="B3" s="29" t="s">
        <v>203</v>
      </c>
      <c r="C3" s="136" t="s">
        <v>279</v>
      </c>
    </row>
    <row r="4" spans="1:3" x14ac:dyDescent="0.3">
      <c r="A4" t="s">
        <v>11</v>
      </c>
      <c r="B4" t="s">
        <v>12</v>
      </c>
      <c r="C4" s="137">
        <v>177700</v>
      </c>
    </row>
    <row r="5" spans="1:3" x14ac:dyDescent="0.3">
      <c r="A5" t="s">
        <v>13</v>
      </c>
      <c r="B5" t="s">
        <v>14</v>
      </c>
      <c r="C5" s="137">
        <v>159100</v>
      </c>
    </row>
    <row r="6" spans="1:3" x14ac:dyDescent="0.3">
      <c r="A6" t="s">
        <v>95</v>
      </c>
      <c r="B6" t="s">
        <v>116</v>
      </c>
      <c r="C6" s="137">
        <v>177700</v>
      </c>
    </row>
    <row r="7" spans="1:3" x14ac:dyDescent="0.3">
      <c r="A7" t="s">
        <v>120</v>
      </c>
      <c r="B7" t="s">
        <v>119</v>
      </c>
      <c r="C7" s="137" t="s">
        <v>280</v>
      </c>
    </row>
    <row r="8" spans="1:3" x14ac:dyDescent="0.3">
      <c r="C8" s="137"/>
    </row>
    <row r="9" spans="1:3" x14ac:dyDescent="0.3">
      <c r="A9" t="s">
        <v>4</v>
      </c>
      <c r="B9" t="s">
        <v>281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7"/>
  <sheetViews>
    <sheetView workbookViewId="0">
      <selection activeCell="E9" sqref="E9"/>
    </sheetView>
  </sheetViews>
  <sheetFormatPr defaultColWidth="8.77734375" defaultRowHeight="14.4" x14ac:dyDescent="0.3"/>
  <cols>
    <col min="1" max="1" width="54.77734375" customWidth="1"/>
    <col min="2" max="2" width="28.77734375" customWidth="1"/>
  </cols>
  <sheetData>
    <row r="1" spans="1:3" ht="25.2" thickBot="1" x14ac:dyDescent="0.45">
      <c r="A1" s="151">
        <v>2023</v>
      </c>
      <c r="B1" s="85" t="s">
        <v>282</v>
      </c>
      <c r="C1" s="101">
        <v>1.7999999999999999E-2</v>
      </c>
    </row>
    <row r="2" spans="1:3" ht="18.600000000000001" thickBot="1" x14ac:dyDescent="0.35">
      <c r="A2" s="152" t="s">
        <v>283</v>
      </c>
      <c r="B2" s="153"/>
    </row>
    <row r="3" spans="1:3" ht="16.2" thickBot="1" x14ac:dyDescent="0.35">
      <c r="A3" s="154" t="s">
        <v>284</v>
      </c>
      <c r="B3" s="155" t="s">
        <v>197</v>
      </c>
    </row>
    <row r="4" spans="1:3" ht="16.2" thickBot="1" x14ac:dyDescent="0.35">
      <c r="A4" s="156" t="s">
        <v>285</v>
      </c>
      <c r="B4" s="157">
        <f>125035*(1+C1)</f>
        <v>127285.63</v>
      </c>
    </row>
    <row r="5" spans="1:3" ht="16.2" thickBot="1" x14ac:dyDescent="0.35">
      <c r="A5" s="158" t="s">
        <v>286</v>
      </c>
      <c r="B5" s="159">
        <f>152222*(1+C1)</f>
        <v>154961.99600000001</v>
      </c>
    </row>
    <row r="6" spans="1:3" ht="16.2" thickBot="1" x14ac:dyDescent="0.35">
      <c r="A6" s="156" t="s">
        <v>12</v>
      </c>
      <c r="B6" s="157">
        <f>124462*(1+C1)</f>
        <v>126702.31600000001</v>
      </c>
    </row>
    <row r="7" spans="1:3" ht="16.2" thickBot="1" x14ac:dyDescent="0.35">
      <c r="A7" s="158" t="s">
        <v>14</v>
      </c>
      <c r="B7" s="159">
        <f>139911*(1+C1)</f>
        <v>142429.39800000002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5E48B-797F-4EAD-9A7D-375682A07DF1}">
  <dimension ref="A1:D18"/>
  <sheetViews>
    <sheetView workbookViewId="0">
      <selection activeCell="F11" sqref="F11"/>
    </sheetView>
  </sheetViews>
  <sheetFormatPr defaultRowHeight="14.4" x14ac:dyDescent="0.3"/>
  <cols>
    <col min="1" max="1" width="19.44140625" customWidth="1"/>
    <col min="2" max="2" width="22.5546875" customWidth="1"/>
    <col min="3" max="3" width="23.21875" customWidth="1"/>
    <col min="4" max="4" width="22.5546875" customWidth="1"/>
  </cols>
  <sheetData>
    <row r="1" spans="1:4" ht="21.6" x14ac:dyDescent="0.55000000000000004">
      <c r="A1" s="138" t="s">
        <v>287</v>
      </c>
      <c r="B1" s="139"/>
      <c r="C1" s="140"/>
      <c r="D1" s="141" t="s">
        <v>288</v>
      </c>
    </row>
    <row r="2" spans="1:4" ht="19.2" x14ac:dyDescent="0.3">
      <c r="A2" s="281" t="s">
        <v>289</v>
      </c>
      <c r="B2" s="282"/>
      <c r="C2" s="283" t="s">
        <v>256</v>
      </c>
      <c r="D2" s="284"/>
    </row>
    <row r="3" spans="1:4" ht="19.2" x14ac:dyDescent="0.5">
      <c r="A3" s="285"/>
      <c r="B3" s="286"/>
      <c r="C3" s="142" t="s">
        <v>258</v>
      </c>
      <c r="D3" s="142" t="s">
        <v>259</v>
      </c>
    </row>
    <row r="4" spans="1:4" x14ac:dyDescent="0.3">
      <c r="A4" s="143" t="s">
        <v>111</v>
      </c>
      <c r="B4" s="143"/>
      <c r="C4" s="144"/>
      <c r="D4" s="144"/>
    </row>
    <row r="5" spans="1:4" x14ac:dyDescent="0.3">
      <c r="A5" s="144" t="s">
        <v>11</v>
      </c>
      <c r="B5" s="144" t="s">
        <v>12</v>
      </c>
      <c r="C5" s="145">
        <f>138409.257*1.029</f>
        <v>142423.12545300002</v>
      </c>
      <c r="D5" s="145">
        <f>+C5/12</f>
        <v>11868.593787750002</v>
      </c>
    </row>
    <row r="6" spans="1:4" x14ac:dyDescent="0.3">
      <c r="A6" s="144" t="s">
        <v>95</v>
      </c>
      <c r="B6" s="144" t="s">
        <v>116</v>
      </c>
      <c r="C6" s="145">
        <f>+C5</f>
        <v>142423.12545300002</v>
      </c>
      <c r="D6" s="145">
        <f t="shared" ref="D6" si="0">+C6/12</f>
        <v>11868.593787750002</v>
      </c>
    </row>
    <row r="7" spans="1:4" x14ac:dyDescent="0.3">
      <c r="A7" s="144" t="s">
        <v>120</v>
      </c>
      <c r="B7" s="144" t="s">
        <v>290</v>
      </c>
      <c r="C7" s="146" t="s">
        <v>291</v>
      </c>
      <c r="D7" s="146" t="str">
        <f>+C7</f>
        <v>Länsprislistan</v>
      </c>
    </row>
    <row r="8" spans="1:4" x14ac:dyDescent="0.3">
      <c r="A8" s="144" t="s">
        <v>13</v>
      </c>
      <c r="B8" s="144" t="s">
        <v>14</v>
      </c>
      <c r="C8" s="145">
        <v>128850</v>
      </c>
      <c r="D8" s="145">
        <v>10737</v>
      </c>
    </row>
    <row r="9" spans="1:4" x14ac:dyDescent="0.3">
      <c r="A9" s="144"/>
      <c r="B9" s="144"/>
      <c r="C9" s="145"/>
      <c r="D9" s="145"/>
    </row>
    <row r="10" spans="1:4" x14ac:dyDescent="0.3">
      <c r="A10" s="144"/>
      <c r="B10" s="144"/>
      <c r="C10" s="145"/>
      <c r="D10" s="145"/>
    </row>
    <row r="11" spans="1:4" x14ac:dyDescent="0.3">
      <c r="A11" s="144" t="s">
        <v>292</v>
      </c>
      <c r="B11" s="144"/>
      <c r="C11" s="145" t="s">
        <v>291</v>
      </c>
      <c r="D11" s="145" t="str">
        <f>+C11</f>
        <v>Länsprislistan</v>
      </c>
    </row>
    <row r="12" spans="1:4" x14ac:dyDescent="0.3">
      <c r="A12" s="144"/>
      <c r="B12" s="144"/>
      <c r="C12" s="145"/>
      <c r="D12" s="145"/>
    </row>
    <row r="13" spans="1:4" x14ac:dyDescent="0.3">
      <c r="A13" s="143" t="s">
        <v>261</v>
      </c>
      <c r="B13" s="143"/>
      <c r="C13" s="147"/>
      <c r="D13" s="148"/>
    </row>
    <row r="14" spans="1:4" x14ac:dyDescent="0.3">
      <c r="A14" s="144" t="s">
        <v>262</v>
      </c>
      <c r="B14" s="144"/>
      <c r="C14" s="148" t="s">
        <v>293</v>
      </c>
      <c r="D14" s="148" t="s">
        <v>293</v>
      </c>
    </row>
    <row r="15" spans="1:4" x14ac:dyDescent="0.3">
      <c r="A15" s="149"/>
      <c r="B15" s="149"/>
      <c r="C15" s="150"/>
      <c r="D15" s="150"/>
    </row>
    <row r="16" spans="1:4" x14ac:dyDescent="0.3">
      <c r="A16" s="149" t="s">
        <v>294</v>
      </c>
      <c r="B16" s="149"/>
      <c r="C16" s="150"/>
      <c r="D16" s="150"/>
    </row>
    <row r="17" spans="1:4" x14ac:dyDescent="0.3">
      <c r="A17" s="149" t="s">
        <v>295</v>
      </c>
      <c r="B17" s="149"/>
      <c r="C17" s="150"/>
      <c r="D17" s="150"/>
    </row>
    <row r="18" spans="1:4" x14ac:dyDescent="0.3">
      <c r="A18" s="149"/>
      <c r="B18" s="149"/>
      <c r="C18" s="150"/>
      <c r="D18" s="150"/>
    </row>
  </sheetData>
  <mergeCells count="3">
    <mergeCell ref="A2:B2"/>
    <mergeCell ref="C2:D2"/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"/>
  <sheetViews>
    <sheetView workbookViewId="0">
      <selection activeCell="N14" sqref="N14"/>
    </sheetView>
  </sheetViews>
  <sheetFormatPr defaultRowHeight="14.4" x14ac:dyDescent="0.3"/>
  <cols>
    <col min="1" max="1" width="33.44140625" customWidth="1"/>
    <col min="2" max="2" width="2.5546875" customWidth="1"/>
    <col min="3" max="3" width="12.77734375" bestFit="1" customWidth="1"/>
    <col min="4" max="4" width="3.77734375" customWidth="1"/>
    <col min="5" max="5" width="15.44140625" bestFit="1" customWidth="1"/>
    <col min="6" max="6" width="2" customWidth="1"/>
    <col min="7" max="7" width="13.44140625" bestFit="1" customWidth="1"/>
    <col min="8" max="8" width="2.44140625" customWidth="1"/>
    <col min="13" max="13" width="5.77734375" customWidth="1"/>
  </cols>
  <sheetData>
    <row r="1" spans="1:11" ht="18" x14ac:dyDescent="0.35">
      <c r="A1" s="77" t="s">
        <v>78</v>
      </c>
      <c r="B1" s="78"/>
      <c r="C1" s="78"/>
      <c r="D1" s="78"/>
      <c r="E1" s="79"/>
      <c r="F1" s="80"/>
      <c r="G1" s="81" t="s">
        <v>79</v>
      </c>
      <c r="K1" s="82"/>
    </row>
    <row r="2" spans="1:11" ht="17.399999999999999" x14ac:dyDescent="0.3">
      <c r="A2" s="78"/>
      <c r="B2" s="78"/>
      <c r="C2" s="78"/>
      <c r="D2" s="78"/>
      <c r="E2" s="79"/>
      <c r="F2" s="80"/>
      <c r="G2" s="79"/>
    </row>
    <row r="3" spans="1:11" ht="15.6" x14ac:dyDescent="0.3">
      <c r="A3" s="83"/>
      <c r="B3" s="83"/>
      <c r="C3" s="84" t="s">
        <v>80</v>
      </c>
      <c r="D3" s="85"/>
      <c r="E3" s="86" t="s">
        <v>81</v>
      </c>
      <c r="F3" s="85"/>
      <c r="G3" s="86" t="s">
        <v>81</v>
      </c>
    </row>
    <row r="4" spans="1:11" ht="15.6" x14ac:dyDescent="0.3">
      <c r="A4" s="83"/>
      <c r="B4" s="83"/>
      <c r="C4" s="84" t="s">
        <v>82</v>
      </c>
      <c r="D4" s="83"/>
      <c r="E4" s="87" t="s">
        <v>82</v>
      </c>
      <c r="F4" s="83"/>
      <c r="G4" s="87" t="s">
        <v>83</v>
      </c>
    </row>
    <row r="5" spans="1:11" ht="15.6" x14ac:dyDescent="0.3">
      <c r="A5" s="85" t="s">
        <v>84</v>
      </c>
      <c r="B5" s="85"/>
      <c r="C5" s="88"/>
      <c r="D5" s="89"/>
      <c r="E5" s="86"/>
      <c r="F5" s="89"/>
      <c r="G5" s="86"/>
    </row>
    <row r="6" spans="1:11" ht="15.6" x14ac:dyDescent="0.3">
      <c r="A6" s="83"/>
      <c r="B6" s="83"/>
      <c r="C6" s="90"/>
      <c r="D6" s="91"/>
      <c r="E6" s="92"/>
      <c r="F6" s="93"/>
      <c r="G6" s="92"/>
    </row>
    <row r="7" spans="1:11" ht="15.6" x14ac:dyDescent="0.3">
      <c r="A7" s="83" t="s">
        <v>85</v>
      </c>
      <c r="B7" s="89"/>
      <c r="C7" s="94">
        <v>14290.332553978267</v>
      </c>
      <c r="D7" s="95"/>
      <c r="E7" s="96">
        <f>C7*1.018</f>
        <v>14547.558539949876</v>
      </c>
      <c r="F7" s="97"/>
      <c r="G7" s="96">
        <f t="shared" ref="G7:G10" si="0">E7*12</f>
        <v>174570.70247939852</v>
      </c>
      <c r="I7" t="s">
        <v>86</v>
      </c>
    </row>
    <row r="8" spans="1:11" ht="15.6" x14ac:dyDescent="0.3">
      <c r="A8" s="83" t="s">
        <v>87</v>
      </c>
      <c r="B8" s="89"/>
      <c r="C8" s="94">
        <v>14290.332553978267</v>
      </c>
      <c r="D8" s="95"/>
      <c r="E8" s="96">
        <f t="shared" ref="E8:E10" si="1">C8*1.018</f>
        <v>14547.558539949876</v>
      </c>
      <c r="F8" s="97"/>
      <c r="G8" s="96">
        <f t="shared" si="0"/>
        <v>174570.70247939852</v>
      </c>
      <c r="I8" t="s">
        <v>88</v>
      </c>
    </row>
    <row r="9" spans="1:11" ht="15.6" x14ac:dyDescent="0.3">
      <c r="A9" s="83" t="s">
        <v>89</v>
      </c>
      <c r="B9" s="89"/>
      <c r="C9" s="94">
        <v>12325.505214397663</v>
      </c>
      <c r="D9" s="95"/>
      <c r="E9" s="96">
        <f t="shared" si="1"/>
        <v>12547.364308256821</v>
      </c>
      <c r="F9" s="97"/>
      <c r="G9" s="96">
        <f t="shared" si="0"/>
        <v>150568.37169908185</v>
      </c>
    </row>
    <row r="10" spans="1:11" ht="15.6" x14ac:dyDescent="0.3">
      <c r="A10" s="83" t="s">
        <v>90</v>
      </c>
      <c r="B10" s="89"/>
      <c r="C10" s="94">
        <v>12949.382525314059</v>
      </c>
      <c r="D10" s="95"/>
      <c r="E10" s="96">
        <f t="shared" si="1"/>
        <v>13182.471410769711</v>
      </c>
      <c r="F10" s="97"/>
      <c r="G10" s="96">
        <f t="shared" si="0"/>
        <v>158189.65692923655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4"/>
  <sheetViews>
    <sheetView zoomScale="89" workbookViewId="0">
      <selection activeCell="G8" sqref="G8"/>
    </sheetView>
  </sheetViews>
  <sheetFormatPr defaultColWidth="9.21875" defaultRowHeight="14.4" x14ac:dyDescent="0.3"/>
  <cols>
    <col min="2" max="2" width="53.21875" customWidth="1"/>
    <col min="3" max="3" width="13.21875" customWidth="1"/>
    <col min="4" max="4" width="17.77734375" customWidth="1"/>
    <col min="6" max="16384" width="9.21875" style="25"/>
  </cols>
  <sheetData>
    <row r="1" spans="1:5" ht="57.6" x14ac:dyDescent="0.3">
      <c r="A1" s="256" t="s">
        <v>91</v>
      </c>
      <c r="B1" s="256"/>
      <c r="C1" s="69" t="s">
        <v>92</v>
      </c>
      <c r="D1" s="69" t="s">
        <v>93</v>
      </c>
    </row>
    <row r="2" spans="1:5" x14ac:dyDescent="0.3">
      <c r="A2" s="70" t="s">
        <v>11</v>
      </c>
      <c r="B2" s="71" t="s">
        <v>94</v>
      </c>
      <c r="C2" s="72">
        <f>121024.697*1.018</f>
        <v>123203.141546</v>
      </c>
      <c r="D2" s="72">
        <f t="shared" ref="D2:D8" si="0">C2*1.06</f>
        <v>130595.33003876</v>
      </c>
    </row>
    <row r="3" spans="1:5" x14ac:dyDescent="0.3">
      <c r="A3" s="70" t="s">
        <v>95</v>
      </c>
      <c r="B3" s="70" t="s">
        <v>96</v>
      </c>
      <c r="C3" s="72">
        <f>121024.697*1.018</f>
        <v>123203.141546</v>
      </c>
      <c r="D3" s="72">
        <f t="shared" si="0"/>
        <v>130595.33003876</v>
      </c>
    </row>
    <row r="4" spans="1:5" ht="13.8" x14ac:dyDescent="0.25">
      <c r="A4" s="70" t="s">
        <v>15</v>
      </c>
      <c r="B4" s="70" t="s">
        <v>97</v>
      </c>
      <c r="C4" s="72">
        <f>121025*1.101</f>
        <v>133248.52499999999</v>
      </c>
      <c r="D4" s="72">
        <f t="shared" si="0"/>
        <v>141243.43650000001</v>
      </c>
      <c r="E4" s="72"/>
    </row>
    <row r="5" spans="1:5" ht="13.8" x14ac:dyDescent="0.25">
      <c r="A5" s="70" t="s">
        <v>13</v>
      </c>
      <c r="B5" s="70" t="s">
        <v>98</v>
      </c>
      <c r="C5" s="72">
        <f>121025*1.072</f>
        <v>129738.8</v>
      </c>
      <c r="D5" s="72">
        <f t="shared" si="0"/>
        <v>137523.128</v>
      </c>
      <c r="E5" s="72"/>
    </row>
    <row r="6" spans="1:5" ht="13.8" x14ac:dyDescent="0.25">
      <c r="A6" s="70" t="s">
        <v>99</v>
      </c>
      <c r="B6" s="70" t="s">
        <v>100</v>
      </c>
      <c r="C6" s="72">
        <f>133362.88*1.018</f>
        <v>135763.41184000002</v>
      </c>
      <c r="D6" s="72">
        <f t="shared" si="0"/>
        <v>143909.21655040001</v>
      </c>
      <c r="E6" s="72"/>
    </row>
    <row r="7" spans="1:5" ht="13.8" x14ac:dyDescent="0.25">
      <c r="A7" s="70" t="s">
        <v>101</v>
      </c>
      <c r="B7" s="70" t="s">
        <v>102</v>
      </c>
      <c r="C7" s="72">
        <f>93809.345*1.018</f>
        <v>95497.913209999999</v>
      </c>
      <c r="D7" s="72">
        <f t="shared" si="0"/>
        <v>101227.78800260001</v>
      </c>
      <c r="E7" s="72"/>
    </row>
    <row r="8" spans="1:5" ht="13.8" x14ac:dyDescent="0.25">
      <c r="A8" s="70" t="s">
        <v>40</v>
      </c>
      <c r="B8" s="70" t="s">
        <v>103</v>
      </c>
      <c r="C8" s="72">
        <f>92027.005*1.018</f>
        <v>93683.49109000001</v>
      </c>
      <c r="D8" s="72">
        <f t="shared" si="0"/>
        <v>99304.500555400009</v>
      </c>
      <c r="E8" s="72"/>
    </row>
    <row r="9" spans="1:5" ht="13.8" x14ac:dyDescent="0.25">
      <c r="A9" s="70" t="s">
        <v>104</v>
      </c>
      <c r="B9" s="70" t="s">
        <v>105</v>
      </c>
      <c r="C9" s="72">
        <v>109295.19999999998</v>
      </c>
      <c r="D9" s="72">
        <f>C9*1.06</f>
        <v>115852.91199999998</v>
      </c>
      <c r="E9" s="72"/>
    </row>
    <row r="10" spans="1:5" ht="15.6" x14ac:dyDescent="0.3">
      <c r="A10" s="256" t="s">
        <v>106</v>
      </c>
      <c r="B10" s="257"/>
      <c r="C10" s="73"/>
    </row>
    <row r="11" spans="1:5" x14ac:dyDescent="0.3">
      <c r="A11" s="74"/>
      <c r="B11" s="75" t="s">
        <v>107</v>
      </c>
      <c r="C11" s="76">
        <v>125000</v>
      </c>
      <c r="D11" s="65"/>
      <c r="E11" s="65"/>
    </row>
    <row r="12" spans="1:5" x14ac:dyDescent="0.3">
      <c r="A12" s="74"/>
      <c r="B12" s="75" t="s">
        <v>108</v>
      </c>
      <c r="C12" s="76">
        <v>215000</v>
      </c>
      <c r="D12" s="65"/>
      <c r="E12" s="65"/>
    </row>
    <row r="13" spans="1:5" x14ac:dyDescent="0.3">
      <c r="A13" s="74"/>
      <c r="B13" s="75" t="s">
        <v>109</v>
      </c>
      <c r="C13" s="76">
        <v>317000</v>
      </c>
    </row>
    <row r="14" spans="1:5" x14ac:dyDescent="0.3">
      <c r="A14" s="74"/>
      <c r="B14" s="75" t="s">
        <v>110</v>
      </c>
      <c r="C14" s="76">
        <v>450000</v>
      </c>
    </row>
  </sheetData>
  <mergeCells count="2">
    <mergeCell ref="A1:B1"/>
    <mergeCell ref="A10:B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3"/>
  <sheetViews>
    <sheetView workbookViewId="0">
      <selection activeCell="F6" sqref="F6"/>
    </sheetView>
  </sheetViews>
  <sheetFormatPr defaultRowHeight="14.4" x14ac:dyDescent="0.3"/>
  <cols>
    <col min="1" max="1" width="18.5546875" bestFit="1" customWidth="1"/>
    <col min="2" max="2" width="11.77734375" bestFit="1" customWidth="1"/>
    <col min="3" max="3" width="13.77734375" bestFit="1" customWidth="1"/>
  </cols>
  <sheetData>
    <row r="1" spans="1:4" x14ac:dyDescent="0.3">
      <c r="A1" s="172">
        <v>2023</v>
      </c>
      <c r="B1" s="172">
        <v>2023</v>
      </c>
      <c r="C1" s="172">
        <v>2023</v>
      </c>
      <c r="D1" s="172"/>
    </row>
    <row r="2" spans="1:4" x14ac:dyDescent="0.3">
      <c r="A2" s="173" t="s">
        <v>111</v>
      </c>
      <c r="B2" s="174" t="s">
        <v>112</v>
      </c>
      <c r="C2" s="174" t="s">
        <v>113</v>
      </c>
      <c r="D2" s="172"/>
    </row>
    <row r="3" spans="1:4" x14ac:dyDescent="0.3">
      <c r="A3" s="175" t="s">
        <v>12</v>
      </c>
      <c r="B3" s="176" t="s">
        <v>11</v>
      </c>
      <c r="C3" s="177">
        <v>139694</v>
      </c>
      <c r="D3" s="172"/>
    </row>
    <row r="4" spans="1:4" ht="27.6" x14ac:dyDescent="0.3">
      <c r="A4" s="175" t="s">
        <v>114</v>
      </c>
      <c r="B4" s="176" t="s">
        <v>115</v>
      </c>
      <c r="C4" s="177">
        <v>236903</v>
      </c>
      <c r="D4" s="172"/>
    </row>
    <row r="5" spans="1:4" x14ac:dyDescent="0.3">
      <c r="A5" s="175" t="s">
        <v>116</v>
      </c>
      <c r="B5" s="176" t="s">
        <v>95</v>
      </c>
      <c r="C5" s="177">
        <v>139694</v>
      </c>
      <c r="D5" s="172"/>
    </row>
    <row r="6" spans="1:4" x14ac:dyDescent="0.3">
      <c r="A6" s="175" t="s">
        <v>14</v>
      </c>
      <c r="B6" s="176" t="s">
        <v>13</v>
      </c>
      <c r="C6" s="177">
        <v>139694</v>
      </c>
      <c r="D6" s="172"/>
    </row>
    <row r="7" spans="1:4" ht="27.6" x14ac:dyDescent="0.3">
      <c r="A7" s="175" t="s">
        <v>117</v>
      </c>
      <c r="B7" s="176" t="s">
        <v>118</v>
      </c>
      <c r="C7" s="177">
        <v>149000</v>
      </c>
      <c r="D7" s="172"/>
    </row>
    <row r="8" spans="1:4" x14ac:dyDescent="0.3">
      <c r="A8" s="175" t="s">
        <v>119</v>
      </c>
      <c r="B8" s="176" t="s">
        <v>120</v>
      </c>
      <c r="C8" s="176" t="s">
        <v>121</v>
      </c>
      <c r="D8" s="172"/>
    </row>
    <row r="9" spans="1:4" x14ac:dyDescent="0.3">
      <c r="A9" s="172"/>
      <c r="B9" s="172"/>
      <c r="C9" s="172"/>
      <c r="D9" s="172"/>
    </row>
    <row r="10" spans="1:4" x14ac:dyDescent="0.3">
      <c r="A10" s="172">
        <v>2023</v>
      </c>
      <c r="B10" s="172">
        <v>2023</v>
      </c>
      <c r="C10" s="172">
        <v>2023</v>
      </c>
      <c r="D10" s="172">
        <v>2023</v>
      </c>
    </row>
    <row r="11" spans="1:4" ht="27.6" x14ac:dyDescent="0.3">
      <c r="A11" s="178" t="s">
        <v>122</v>
      </c>
      <c r="B11" s="179" t="s">
        <v>123</v>
      </c>
      <c r="C11" s="179" t="s">
        <v>124</v>
      </c>
      <c r="D11" s="179" t="s">
        <v>125</v>
      </c>
    </row>
    <row r="12" spans="1:4" x14ac:dyDescent="0.3">
      <c r="A12" s="175" t="s">
        <v>126</v>
      </c>
      <c r="B12" s="177">
        <v>132598</v>
      </c>
      <c r="C12" s="177">
        <v>104295</v>
      </c>
      <c r="D12" s="180">
        <v>236893</v>
      </c>
    </row>
    <row r="13" spans="1:4" x14ac:dyDescent="0.3">
      <c r="A13" s="175" t="s">
        <v>127</v>
      </c>
      <c r="B13" s="177">
        <v>132598</v>
      </c>
      <c r="C13" s="177">
        <v>154723</v>
      </c>
      <c r="D13" s="180">
        <v>287320</v>
      </c>
    </row>
    <row r="14" spans="1:4" x14ac:dyDescent="0.3">
      <c r="A14" s="175" t="s">
        <v>128</v>
      </c>
      <c r="B14" s="177">
        <v>132598</v>
      </c>
      <c r="C14" s="177">
        <v>266134</v>
      </c>
      <c r="D14" s="180">
        <v>398731</v>
      </c>
    </row>
    <row r="15" spans="1:4" x14ac:dyDescent="0.3">
      <c r="A15" s="175" t="s">
        <v>129</v>
      </c>
      <c r="B15" s="177">
        <v>132598</v>
      </c>
      <c r="C15" s="177">
        <v>359953</v>
      </c>
      <c r="D15" s="180">
        <v>492550</v>
      </c>
    </row>
    <row r="16" spans="1:4" x14ac:dyDescent="0.3">
      <c r="A16" s="181"/>
      <c r="B16" s="181"/>
      <c r="C16" s="181"/>
      <c r="D16" s="181"/>
    </row>
    <row r="17" spans="1:4" x14ac:dyDescent="0.3">
      <c r="A17" s="172">
        <v>2023</v>
      </c>
      <c r="B17" s="172">
        <v>2023</v>
      </c>
      <c r="C17" s="172">
        <v>2023</v>
      </c>
      <c r="D17" s="172">
        <v>2023</v>
      </c>
    </row>
    <row r="18" spans="1:4" ht="27.6" x14ac:dyDescent="0.3">
      <c r="A18" s="178" t="s">
        <v>130</v>
      </c>
      <c r="B18" s="179" t="s">
        <v>123</v>
      </c>
      <c r="C18" s="179" t="s">
        <v>124</v>
      </c>
      <c r="D18" s="179" t="s">
        <v>125</v>
      </c>
    </row>
    <row r="19" spans="1:4" x14ac:dyDescent="0.3">
      <c r="A19" s="175" t="s">
        <v>126</v>
      </c>
      <c r="B19" s="177">
        <v>230150</v>
      </c>
      <c r="C19" s="177">
        <v>56759</v>
      </c>
      <c r="D19" s="180">
        <v>286909</v>
      </c>
    </row>
    <row r="20" spans="1:4" x14ac:dyDescent="0.3">
      <c r="A20" s="175" t="s">
        <v>127</v>
      </c>
      <c r="B20" s="177">
        <v>230150</v>
      </c>
      <c r="C20" s="177">
        <v>81776</v>
      </c>
      <c r="D20" s="180">
        <v>311926</v>
      </c>
    </row>
    <row r="21" spans="1:4" x14ac:dyDescent="0.3">
      <c r="A21" s="175" t="s">
        <v>128</v>
      </c>
      <c r="B21" s="177">
        <v>230150</v>
      </c>
      <c r="C21" s="177">
        <v>130784</v>
      </c>
      <c r="D21" s="180">
        <v>360935</v>
      </c>
    </row>
    <row r="22" spans="1:4" x14ac:dyDescent="0.3">
      <c r="A22" s="175" t="s">
        <v>129</v>
      </c>
      <c r="B22" s="177">
        <v>230150</v>
      </c>
      <c r="C22" s="177">
        <v>258131</v>
      </c>
      <c r="D22" s="180">
        <v>488282</v>
      </c>
    </row>
    <row r="23" spans="1:4" x14ac:dyDescent="0.3">
      <c r="A23" s="181"/>
      <c r="B23" s="181"/>
      <c r="C23" s="181"/>
      <c r="D23" s="181"/>
    </row>
    <row r="24" spans="1:4" x14ac:dyDescent="0.3">
      <c r="A24" s="172">
        <v>2023</v>
      </c>
      <c r="B24" s="172">
        <v>2023</v>
      </c>
      <c r="C24" s="172">
        <v>2023</v>
      </c>
      <c r="D24" s="172">
        <v>2023</v>
      </c>
    </row>
    <row r="25" spans="1:4" ht="27.6" x14ac:dyDescent="0.3">
      <c r="A25" s="178" t="s">
        <v>131</v>
      </c>
      <c r="B25" s="179" t="s">
        <v>123</v>
      </c>
      <c r="C25" s="179" t="s">
        <v>124</v>
      </c>
      <c r="D25" s="179" t="s">
        <v>125</v>
      </c>
    </row>
    <row r="26" spans="1:4" x14ac:dyDescent="0.3">
      <c r="A26" s="175" t="s">
        <v>126</v>
      </c>
      <c r="B26" s="177">
        <v>111414</v>
      </c>
      <c r="C26" s="177">
        <v>104073</v>
      </c>
      <c r="D26" s="180">
        <v>215487</v>
      </c>
    </row>
    <row r="27" spans="1:4" x14ac:dyDescent="0.3">
      <c r="A27" s="175" t="s">
        <v>127</v>
      </c>
      <c r="B27" s="177">
        <v>111414</v>
      </c>
      <c r="C27" s="177">
        <v>155086</v>
      </c>
      <c r="D27" s="180">
        <v>266500</v>
      </c>
    </row>
    <row r="28" spans="1:4" x14ac:dyDescent="0.3">
      <c r="A28" s="175" t="s">
        <v>128</v>
      </c>
      <c r="B28" s="177">
        <v>111414</v>
      </c>
      <c r="C28" s="177">
        <v>265912</v>
      </c>
      <c r="D28" s="180">
        <v>377326</v>
      </c>
    </row>
    <row r="29" spans="1:4" x14ac:dyDescent="0.3">
      <c r="A29" s="175" t="s">
        <v>129</v>
      </c>
      <c r="B29" s="177">
        <v>111414</v>
      </c>
      <c r="C29" s="177">
        <v>359731</v>
      </c>
      <c r="D29" s="180">
        <v>471145</v>
      </c>
    </row>
    <row r="30" spans="1:4" x14ac:dyDescent="0.3">
      <c r="A30" s="181"/>
      <c r="B30" s="181"/>
      <c r="C30" s="181"/>
      <c r="D30" s="181"/>
    </row>
    <row r="31" spans="1:4" x14ac:dyDescent="0.3">
      <c r="A31" s="172">
        <v>2023</v>
      </c>
      <c r="B31" s="172">
        <v>2023</v>
      </c>
      <c r="C31" s="172">
        <v>2023</v>
      </c>
      <c r="D31" s="172">
        <v>2023</v>
      </c>
    </row>
    <row r="32" spans="1:4" ht="41.4" x14ac:dyDescent="0.3">
      <c r="A32" s="178" t="s">
        <v>132</v>
      </c>
      <c r="B32" s="179" t="s">
        <v>123</v>
      </c>
      <c r="C32" s="179" t="s">
        <v>124</v>
      </c>
      <c r="D32" s="179" t="s">
        <v>125</v>
      </c>
    </row>
    <row r="33" spans="1:4" x14ac:dyDescent="0.3">
      <c r="A33" s="182" t="s">
        <v>126</v>
      </c>
      <c r="B33" s="177">
        <v>141093</v>
      </c>
      <c r="C33" s="177">
        <v>104101</v>
      </c>
      <c r="D33" s="180">
        <v>245193</v>
      </c>
    </row>
    <row r="34" spans="1:4" x14ac:dyDescent="0.3">
      <c r="A34" s="182" t="s">
        <v>127</v>
      </c>
      <c r="B34" s="177">
        <v>141093</v>
      </c>
      <c r="C34" s="177">
        <v>155065</v>
      </c>
      <c r="D34" s="180">
        <v>296158</v>
      </c>
    </row>
    <row r="35" spans="1:4" x14ac:dyDescent="0.3">
      <c r="A35" s="182" t="s">
        <v>128</v>
      </c>
      <c r="B35" s="177">
        <v>141093</v>
      </c>
      <c r="C35" s="177">
        <v>265891</v>
      </c>
      <c r="D35" s="180">
        <v>406984</v>
      </c>
    </row>
    <row r="36" spans="1:4" x14ac:dyDescent="0.3">
      <c r="A36" s="182" t="s">
        <v>129</v>
      </c>
      <c r="B36" s="177">
        <v>141093</v>
      </c>
      <c r="C36" s="177">
        <v>360064</v>
      </c>
      <c r="D36" s="180">
        <v>501156</v>
      </c>
    </row>
    <row r="37" spans="1:4" x14ac:dyDescent="0.3">
      <c r="A37" s="183"/>
      <c r="B37" s="183"/>
      <c r="C37" s="183"/>
      <c r="D37" s="183"/>
    </row>
    <row r="38" spans="1:4" x14ac:dyDescent="0.3">
      <c r="A38" s="172">
        <v>2023</v>
      </c>
      <c r="B38" s="172">
        <v>2023</v>
      </c>
      <c r="C38" s="172">
        <v>2023</v>
      </c>
      <c r="D38" s="172">
        <v>2023</v>
      </c>
    </row>
    <row r="39" spans="1:4" ht="41.4" x14ac:dyDescent="0.3">
      <c r="A39" s="178" t="s">
        <v>133</v>
      </c>
      <c r="B39" s="179" t="s">
        <v>123</v>
      </c>
      <c r="C39" s="179" t="s">
        <v>124</v>
      </c>
      <c r="D39" s="179" t="s">
        <v>125</v>
      </c>
    </row>
    <row r="40" spans="1:4" x14ac:dyDescent="0.3">
      <c r="A40" s="182" t="s">
        <v>126</v>
      </c>
      <c r="B40" s="177">
        <v>119697</v>
      </c>
      <c r="C40" s="177">
        <v>104101</v>
      </c>
      <c r="D40" s="180">
        <v>223798</v>
      </c>
    </row>
    <row r="41" spans="1:4" x14ac:dyDescent="0.3">
      <c r="A41" s="182" t="s">
        <v>127</v>
      </c>
      <c r="B41" s="177">
        <v>119697</v>
      </c>
      <c r="C41" s="177">
        <v>155115</v>
      </c>
      <c r="D41" s="180">
        <v>274812</v>
      </c>
    </row>
    <row r="42" spans="1:4" x14ac:dyDescent="0.3">
      <c r="A42" s="182" t="s">
        <v>128</v>
      </c>
      <c r="B42" s="177">
        <v>119697</v>
      </c>
      <c r="C42" s="177">
        <v>265941</v>
      </c>
      <c r="D42" s="180">
        <v>385639</v>
      </c>
    </row>
    <row r="43" spans="1:4" x14ac:dyDescent="0.3">
      <c r="A43" s="182" t="s">
        <v>129</v>
      </c>
      <c r="B43" s="177">
        <v>119697</v>
      </c>
      <c r="C43" s="177">
        <v>359759</v>
      </c>
      <c r="D43" s="180">
        <v>479457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0"/>
  <sheetViews>
    <sheetView workbookViewId="0">
      <selection activeCell="H6" sqref="H6"/>
    </sheetView>
  </sheetViews>
  <sheetFormatPr defaultColWidth="10.44140625" defaultRowHeight="14.4" x14ac:dyDescent="0.3"/>
  <cols>
    <col min="1" max="1" width="49.21875" bestFit="1" customWidth="1"/>
    <col min="2" max="2" width="11.44140625" bestFit="1" customWidth="1"/>
    <col min="3" max="3" width="11.21875" bestFit="1" customWidth="1"/>
    <col min="4" max="4" width="14.21875" bestFit="1" customWidth="1"/>
    <col min="5" max="5" width="11.21875" bestFit="1" customWidth="1"/>
    <col min="6" max="6" width="24.44140625" bestFit="1" customWidth="1"/>
  </cols>
  <sheetData>
    <row r="1" spans="1:7" s="29" customFormat="1" ht="35.25" customHeight="1" x14ac:dyDescent="0.3">
      <c r="A1" s="60" t="s">
        <v>134</v>
      </c>
      <c r="B1" s="60"/>
      <c r="C1" s="61" t="s">
        <v>135</v>
      </c>
      <c r="D1" s="61" t="s">
        <v>136</v>
      </c>
      <c r="E1" s="61" t="s">
        <v>137</v>
      </c>
      <c r="F1" s="60" t="s">
        <v>138</v>
      </c>
      <c r="G1" s="62"/>
    </row>
    <row r="2" spans="1:7" x14ac:dyDescent="0.3">
      <c r="A2" s="63" t="s">
        <v>139</v>
      </c>
      <c r="B2" s="63" t="s">
        <v>11</v>
      </c>
      <c r="C2" s="64">
        <v>12300.833333333334</v>
      </c>
      <c r="D2" s="64">
        <v>73805</v>
      </c>
      <c r="E2" s="64">
        <v>147610</v>
      </c>
      <c r="F2" s="63" t="s">
        <v>140</v>
      </c>
      <c r="G2" s="65"/>
    </row>
    <row r="3" spans="1:7" x14ac:dyDescent="0.3">
      <c r="A3" s="63" t="s">
        <v>141</v>
      </c>
      <c r="B3" s="63" t="s">
        <v>95</v>
      </c>
      <c r="C3" s="64">
        <v>12300.833333333334</v>
      </c>
      <c r="D3" s="64">
        <v>73805</v>
      </c>
      <c r="E3" s="64">
        <v>147610</v>
      </c>
      <c r="F3" s="63" t="s">
        <v>140</v>
      </c>
      <c r="G3" s="65"/>
    </row>
    <row r="4" spans="1:7" x14ac:dyDescent="0.3">
      <c r="A4" s="63" t="s">
        <v>142</v>
      </c>
      <c r="B4" s="63" t="s">
        <v>13</v>
      </c>
      <c r="C4" s="64">
        <v>12300.833333333334</v>
      </c>
      <c r="D4" s="64">
        <v>73805</v>
      </c>
      <c r="E4" s="64">
        <v>147610</v>
      </c>
      <c r="F4" s="63" t="s">
        <v>140</v>
      </c>
      <c r="G4" s="65"/>
    </row>
    <row r="5" spans="1:7" x14ac:dyDescent="0.3">
      <c r="A5" s="65"/>
      <c r="B5" s="65"/>
      <c r="C5" s="66"/>
      <c r="D5" s="66"/>
      <c r="E5" s="66"/>
      <c r="F5" s="65"/>
      <c r="G5" s="65"/>
    </row>
    <row r="6" spans="1:7" x14ac:dyDescent="0.3">
      <c r="A6" s="65"/>
      <c r="B6" s="65"/>
      <c r="C6" s="66"/>
      <c r="D6" s="66"/>
      <c r="E6" s="66"/>
      <c r="F6" s="65"/>
      <c r="G6" s="65"/>
    </row>
    <row r="7" spans="1:7" x14ac:dyDescent="0.3">
      <c r="A7" s="65"/>
      <c r="B7" s="65"/>
      <c r="C7" s="66"/>
      <c r="D7" s="66"/>
      <c r="E7" s="66"/>
      <c r="F7" s="65"/>
      <c r="G7" s="65"/>
    </row>
    <row r="8" spans="1:7" s="29" customFormat="1" ht="37.5" customHeight="1" x14ac:dyDescent="0.3">
      <c r="A8" s="60" t="s">
        <v>143</v>
      </c>
      <c r="B8" s="60"/>
      <c r="C8" s="61" t="s">
        <v>135</v>
      </c>
      <c r="D8" s="61" t="s">
        <v>144</v>
      </c>
      <c r="E8" s="61" t="s">
        <v>145</v>
      </c>
      <c r="F8" s="60" t="s">
        <v>138</v>
      </c>
      <c r="G8" s="62"/>
    </row>
    <row r="9" spans="1:7" x14ac:dyDescent="0.3">
      <c r="A9" s="63" t="s">
        <v>146</v>
      </c>
      <c r="B9" s="63" t="s">
        <v>147</v>
      </c>
      <c r="C9" s="64">
        <v>20852.5</v>
      </c>
      <c r="D9" s="64">
        <v>125115</v>
      </c>
      <c r="E9" s="64">
        <v>250230</v>
      </c>
      <c r="F9" s="63" t="s">
        <v>148</v>
      </c>
      <c r="G9" s="65"/>
    </row>
    <row r="10" spans="1:7" x14ac:dyDescent="0.3">
      <c r="A10" s="63" t="s">
        <v>149</v>
      </c>
      <c r="B10" s="63" t="s">
        <v>150</v>
      </c>
      <c r="C10" s="64">
        <v>20117.5</v>
      </c>
      <c r="D10" s="64">
        <v>120705</v>
      </c>
      <c r="E10" s="64">
        <v>241410</v>
      </c>
      <c r="F10" s="63" t="s">
        <v>151</v>
      </c>
      <c r="G10" s="65"/>
    </row>
    <row r="11" spans="1:7" x14ac:dyDescent="0.3">
      <c r="A11" s="63" t="s">
        <v>152</v>
      </c>
      <c r="B11" s="63" t="s">
        <v>153</v>
      </c>
      <c r="C11" s="64">
        <v>21211.833333333332</v>
      </c>
      <c r="D11" s="64">
        <v>127271</v>
      </c>
      <c r="E11" s="64">
        <v>254542</v>
      </c>
      <c r="F11" s="63" t="s">
        <v>151</v>
      </c>
      <c r="G11" s="65"/>
    </row>
    <row r="12" spans="1:7" x14ac:dyDescent="0.3">
      <c r="A12" s="63" t="s">
        <v>154</v>
      </c>
      <c r="B12" s="63" t="s">
        <v>155</v>
      </c>
      <c r="C12" s="64">
        <v>25625.583333333332</v>
      </c>
      <c r="D12" s="64">
        <v>153753.5</v>
      </c>
      <c r="E12" s="64">
        <v>307507</v>
      </c>
      <c r="F12" s="63" t="s">
        <v>156</v>
      </c>
      <c r="G12" s="65"/>
    </row>
    <row r="13" spans="1:7" x14ac:dyDescent="0.3">
      <c r="A13" s="63" t="s">
        <v>157</v>
      </c>
      <c r="B13" s="63" t="s">
        <v>158</v>
      </c>
      <c r="C13" s="64">
        <v>20931.416666666668</v>
      </c>
      <c r="D13" s="64">
        <v>125588.5</v>
      </c>
      <c r="E13" s="64">
        <v>251177</v>
      </c>
      <c r="F13" s="63" t="s">
        <v>159</v>
      </c>
      <c r="G13" s="65"/>
    </row>
    <row r="14" spans="1:7" x14ac:dyDescent="0.3">
      <c r="A14" s="63" t="s">
        <v>160</v>
      </c>
      <c r="B14" s="63" t="s">
        <v>161</v>
      </c>
      <c r="C14" s="64">
        <v>20256.166666666668</v>
      </c>
      <c r="D14" s="64">
        <v>121537</v>
      </c>
      <c r="E14" s="64">
        <v>243074</v>
      </c>
      <c r="F14" s="63" t="s">
        <v>159</v>
      </c>
      <c r="G14" s="65"/>
    </row>
    <row r="15" spans="1:7" ht="64.5" customHeight="1" x14ac:dyDescent="0.3">
      <c r="A15" s="258" t="s">
        <v>162</v>
      </c>
      <c r="B15" s="258"/>
      <c r="C15" s="258"/>
      <c r="D15" s="258"/>
      <c r="E15" s="258"/>
      <c r="F15" s="258"/>
      <c r="G15" s="65"/>
    </row>
    <row r="16" spans="1:7" ht="35.25" customHeight="1" x14ac:dyDescent="0.3">
      <c r="A16" s="259" t="s">
        <v>163</v>
      </c>
      <c r="B16" s="259"/>
      <c r="C16" s="259"/>
      <c r="D16" s="259"/>
      <c r="E16" s="259"/>
      <c r="F16" s="259"/>
      <c r="G16" s="65"/>
    </row>
    <row r="17" spans="1:7" x14ac:dyDescent="0.3">
      <c r="A17" s="65"/>
      <c r="B17" s="65"/>
      <c r="C17" s="66"/>
      <c r="D17" s="66"/>
      <c r="E17" s="66"/>
      <c r="F17" s="65"/>
      <c r="G17" s="65"/>
    </row>
    <row r="18" spans="1:7" s="68" customFormat="1" ht="43.2" x14ac:dyDescent="0.3">
      <c r="A18" s="60" t="s">
        <v>164</v>
      </c>
      <c r="B18" s="60"/>
      <c r="C18" s="61" t="s">
        <v>135</v>
      </c>
      <c r="D18" s="61" t="s">
        <v>144</v>
      </c>
      <c r="E18" s="61" t="s">
        <v>145</v>
      </c>
      <c r="F18" s="60" t="s">
        <v>138</v>
      </c>
      <c r="G18" s="67"/>
    </row>
    <row r="19" spans="1:7" x14ac:dyDescent="0.3">
      <c r="A19" s="63" t="s">
        <v>165</v>
      </c>
      <c r="B19" s="63"/>
      <c r="C19" s="64">
        <v>34309.058333333334</v>
      </c>
      <c r="D19" s="64">
        <v>205854.35</v>
      </c>
      <c r="E19" s="64">
        <v>411708.7</v>
      </c>
      <c r="F19" s="63" t="s">
        <v>166</v>
      </c>
      <c r="G19" s="65"/>
    </row>
    <row r="20" spans="1:7" x14ac:dyDescent="0.3">
      <c r="A20" s="63" t="s">
        <v>167</v>
      </c>
      <c r="B20" s="63"/>
      <c r="C20" s="64">
        <v>46297.452333333327</v>
      </c>
      <c r="D20" s="64">
        <v>277784.71399999998</v>
      </c>
      <c r="E20" s="64">
        <v>555569.42799999996</v>
      </c>
      <c r="F20" s="63" t="s">
        <v>166</v>
      </c>
      <c r="G20" s="65"/>
    </row>
    <row r="21" spans="1:7" x14ac:dyDescent="0.3">
      <c r="A21" s="63" t="s">
        <v>168</v>
      </c>
      <c r="B21" s="63"/>
      <c r="C21" s="64">
        <v>77845.951000000001</v>
      </c>
      <c r="D21" s="64">
        <v>467075.70600000001</v>
      </c>
      <c r="E21" s="64">
        <v>934151.41200000001</v>
      </c>
      <c r="F21" s="63" t="s">
        <v>166</v>
      </c>
      <c r="G21" s="65"/>
    </row>
    <row r="22" spans="1:7" x14ac:dyDescent="0.3">
      <c r="A22" s="63" t="s">
        <v>169</v>
      </c>
      <c r="B22" s="63"/>
      <c r="C22" s="64">
        <v>109394.36483333334</v>
      </c>
      <c r="D22" s="64">
        <v>656366.18900000001</v>
      </c>
      <c r="E22" s="64">
        <v>1312732.378</v>
      </c>
      <c r="F22" s="63" t="s">
        <v>166</v>
      </c>
      <c r="G22" s="65"/>
    </row>
    <row r="23" spans="1:7" x14ac:dyDescent="0.3">
      <c r="A23" s="63"/>
      <c r="B23" s="63"/>
      <c r="C23" s="64"/>
      <c r="D23" s="64"/>
      <c r="E23" s="64"/>
      <c r="F23" s="63"/>
      <c r="G23" s="65"/>
    </row>
    <row r="24" spans="1:7" x14ac:dyDescent="0.3">
      <c r="A24" s="63" t="s">
        <v>170</v>
      </c>
      <c r="B24" s="63"/>
      <c r="C24" s="64">
        <v>39399.06016666667</v>
      </c>
      <c r="D24" s="64">
        <v>236394.361</v>
      </c>
      <c r="E24" s="64">
        <v>472788.72200000001</v>
      </c>
      <c r="F24" s="63" t="s">
        <v>166</v>
      </c>
      <c r="G24" s="65"/>
    </row>
    <row r="25" spans="1:7" x14ac:dyDescent="0.3">
      <c r="A25" s="63" t="s">
        <v>171</v>
      </c>
      <c r="B25" s="63"/>
      <c r="C25" s="64">
        <v>51387.452333333327</v>
      </c>
      <c r="D25" s="64">
        <v>308324.71399999998</v>
      </c>
      <c r="E25" s="64">
        <v>616649.42799999996</v>
      </c>
      <c r="F25" s="63" t="s">
        <v>166</v>
      </c>
      <c r="G25" s="65"/>
    </row>
    <row r="26" spans="1:7" x14ac:dyDescent="0.3">
      <c r="A26" s="63" t="s">
        <v>172</v>
      </c>
      <c r="B26" s="63"/>
      <c r="C26" s="64">
        <v>82935.951000000001</v>
      </c>
      <c r="D26" s="64">
        <v>497615.70600000001</v>
      </c>
      <c r="E26" s="64">
        <v>995231.41200000001</v>
      </c>
      <c r="F26" s="63" t="s">
        <v>166</v>
      </c>
      <c r="G26" s="65"/>
    </row>
    <row r="27" spans="1:7" x14ac:dyDescent="0.3">
      <c r="A27" s="63" t="s">
        <v>173</v>
      </c>
      <c r="B27" s="63"/>
      <c r="C27" s="64">
        <v>114484.36483333334</v>
      </c>
      <c r="D27" s="64">
        <v>686906.18900000001</v>
      </c>
      <c r="E27" s="64">
        <v>1373812.378</v>
      </c>
      <c r="F27" s="63" t="s">
        <v>166</v>
      </c>
      <c r="G27" s="65"/>
    </row>
    <row r="28" spans="1:7" x14ac:dyDescent="0.3">
      <c r="A28" s="63"/>
      <c r="B28" s="63"/>
      <c r="C28" s="64"/>
      <c r="D28" s="64"/>
      <c r="E28" s="64"/>
      <c r="F28" s="63"/>
      <c r="G28" s="65"/>
    </row>
    <row r="29" spans="1:7" x14ac:dyDescent="0.3">
      <c r="A29" s="63" t="s">
        <v>174</v>
      </c>
      <c r="B29" s="63"/>
      <c r="C29" s="64">
        <v>28094.255000000001</v>
      </c>
      <c r="D29" s="64">
        <v>168565.53</v>
      </c>
      <c r="E29" s="64">
        <v>337131.06</v>
      </c>
      <c r="F29" s="63" t="s">
        <v>166</v>
      </c>
      <c r="G29" s="65"/>
    </row>
    <row r="30" spans="1:7" x14ac:dyDescent="0.3">
      <c r="A30" s="65"/>
      <c r="B30" s="65"/>
      <c r="C30" s="66"/>
      <c r="D30" s="66"/>
      <c r="E30" s="66"/>
      <c r="F30" s="65"/>
      <c r="G30" s="65"/>
    </row>
  </sheetData>
  <mergeCells count="2">
    <mergeCell ref="A15:F15"/>
    <mergeCell ref="A16:F1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7"/>
  <sheetViews>
    <sheetView zoomScale="85" zoomScaleNormal="85" workbookViewId="0">
      <selection activeCell="M7" sqref="M7"/>
    </sheetView>
  </sheetViews>
  <sheetFormatPr defaultRowHeight="14.4" x14ac:dyDescent="0.3"/>
  <cols>
    <col min="1" max="1" width="46.77734375" bestFit="1" customWidth="1"/>
    <col min="2" max="2" width="31.21875" bestFit="1" customWidth="1"/>
    <col min="3" max="3" width="25.44140625" bestFit="1" customWidth="1"/>
  </cols>
  <sheetData>
    <row r="1" spans="1:5" x14ac:dyDescent="0.3">
      <c r="A1" s="16"/>
      <c r="B1" s="16"/>
      <c r="C1" s="16"/>
      <c r="D1" s="16"/>
      <c r="E1" s="16"/>
    </row>
    <row r="2" spans="1:5" ht="21" x14ac:dyDescent="0.4">
      <c r="A2" s="53" t="s">
        <v>175</v>
      </c>
      <c r="B2" s="53"/>
      <c r="C2" s="53"/>
      <c r="D2" s="53"/>
      <c r="E2" s="53"/>
    </row>
    <row r="3" spans="1:5" x14ac:dyDescent="0.3">
      <c r="A3" s="16"/>
      <c r="B3" s="16"/>
      <c r="C3" s="16"/>
      <c r="D3" s="16"/>
      <c r="E3" s="16"/>
    </row>
    <row r="4" spans="1:5" ht="18" x14ac:dyDescent="0.35">
      <c r="A4" s="54" t="s">
        <v>5</v>
      </c>
      <c r="B4" s="55"/>
      <c r="C4" s="54" t="s">
        <v>176</v>
      </c>
      <c r="D4" s="55"/>
      <c r="E4" s="55"/>
    </row>
    <row r="5" spans="1:5" ht="15.6" x14ac:dyDescent="0.3">
      <c r="A5" s="56" t="s">
        <v>11</v>
      </c>
      <c r="B5" s="56" t="s">
        <v>177</v>
      </c>
      <c r="C5" s="57">
        <v>155890</v>
      </c>
      <c r="D5" s="56"/>
      <c r="E5" s="56"/>
    </row>
    <row r="6" spans="1:5" ht="15.6" x14ac:dyDescent="0.3">
      <c r="A6" s="56"/>
      <c r="B6" s="56"/>
      <c r="C6" s="56"/>
      <c r="D6" s="56"/>
      <c r="E6" s="56"/>
    </row>
    <row r="7" spans="1:5" ht="15.6" x14ac:dyDescent="0.3">
      <c r="A7" s="56" t="s">
        <v>13</v>
      </c>
      <c r="B7" s="56" t="s">
        <v>14</v>
      </c>
      <c r="C7" s="57">
        <v>134616</v>
      </c>
      <c r="D7" s="56"/>
      <c r="E7" s="56"/>
    </row>
    <row r="8" spans="1:5" ht="15.6" x14ac:dyDescent="0.3">
      <c r="A8" s="56"/>
      <c r="B8" s="56"/>
      <c r="C8" s="56"/>
      <c r="D8" s="56"/>
      <c r="E8" s="56"/>
    </row>
    <row r="9" spans="1:5" ht="31.2" x14ac:dyDescent="0.3">
      <c r="A9" s="56" t="s">
        <v>15</v>
      </c>
      <c r="B9" s="58" t="s">
        <v>178</v>
      </c>
      <c r="C9" s="57">
        <v>191413</v>
      </c>
      <c r="D9" s="56"/>
      <c r="E9" s="56"/>
    </row>
    <row r="10" spans="1:5" ht="15.6" x14ac:dyDescent="0.3">
      <c r="A10" s="56"/>
      <c r="B10" s="56"/>
      <c r="C10" s="56"/>
      <c r="D10" s="56"/>
      <c r="E10" s="56"/>
    </row>
    <row r="11" spans="1:5" ht="18" x14ac:dyDescent="0.35">
      <c r="A11" s="54" t="s">
        <v>179</v>
      </c>
      <c r="B11" s="55"/>
      <c r="C11" s="54" t="s">
        <v>176</v>
      </c>
      <c r="D11" s="55"/>
      <c r="E11" s="55"/>
    </row>
    <row r="12" spans="1:5" ht="62.4" x14ac:dyDescent="0.3">
      <c r="A12" s="56" t="s">
        <v>180</v>
      </c>
      <c r="B12" s="58" t="s">
        <v>181</v>
      </c>
      <c r="C12" s="59" t="s">
        <v>182</v>
      </c>
      <c r="D12" s="56"/>
      <c r="E12" s="56"/>
    </row>
    <row r="13" spans="1:5" ht="62.4" x14ac:dyDescent="0.3">
      <c r="A13" s="56" t="s">
        <v>183</v>
      </c>
      <c r="B13" s="58" t="s">
        <v>184</v>
      </c>
      <c r="C13" s="59" t="s">
        <v>182</v>
      </c>
      <c r="D13" s="56"/>
      <c r="E13" s="56"/>
    </row>
    <row r="14" spans="1:5" ht="15.6" x14ac:dyDescent="0.3">
      <c r="A14" s="56"/>
      <c r="B14" s="56"/>
      <c r="C14" s="56"/>
      <c r="D14" s="56"/>
      <c r="E14" s="56"/>
    </row>
    <row r="15" spans="1:5" ht="18" x14ac:dyDescent="0.35">
      <c r="A15" s="54" t="s">
        <v>185</v>
      </c>
      <c r="B15" s="55"/>
      <c r="C15" s="54" t="s">
        <v>176</v>
      </c>
      <c r="D15" s="55"/>
      <c r="E15" s="55"/>
    </row>
    <row r="16" spans="1:5" ht="31.2" x14ac:dyDescent="0.3">
      <c r="A16" s="56" t="s">
        <v>186</v>
      </c>
      <c r="B16" s="58" t="s">
        <v>187</v>
      </c>
      <c r="C16" s="57">
        <v>362638</v>
      </c>
    </row>
    <row r="17" spans="1:3" ht="15.6" x14ac:dyDescent="0.3">
      <c r="A17" s="56" t="s">
        <v>64</v>
      </c>
      <c r="B17" s="58" t="s">
        <v>188</v>
      </c>
      <c r="C17" s="57">
        <v>362638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"/>
  <sheetViews>
    <sheetView workbookViewId="0">
      <selection activeCell="G4" sqref="G4"/>
    </sheetView>
  </sheetViews>
  <sheetFormatPr defaultRowHeight="14.4" x14ac:dyDescent="0.3"/>
  <cols>
    <col min="1" max="1" width="41.77734375" customWidth="1"/>
    <col min="2" max="3" width="15.5546875" bestFit="1" customWidth="1"/>
    <col min="4" max="4" width="10.5546875" bestFit="1" customWidth="1"/>
    <col min="5" max="5" width="56.5546875" bestFit="1" customWidth="1"/>
  </cols>
  <sheetData>
    <row r="1" spans="1:5" x14ac:dyDescent="0.3">
      <c r="A1" s="98" t="s">
        <v>189</v>
      </c>
      <c r="B1" s="98" t="s">
        <v>190</v>
      </c>
      <c r="C1" s="98" t="s">
        <v>190</v>
      </c>
      <c r="D1" s="98" t="s">
        <v>191</v>
      </c>
      <c r="E1" s="99"/>
    </row>
    <row r="2" spans="1:5" x14ac:dyDescent="0.3">
      <c r="A2" s="98"/>
      <c r="B2" s="98">
        <v>2022</v>
      </c>
      <c r="C2" s="98">
        <v>2023</v>
      </c>
      <c r="D2" s="98" t="s">
        <v>192</v>
      </c>
      <c r="E2" s="99"/>
    </row>
    <row r="4" spans="1:5" x14ac:dyDescent="0.3">
      <c r="A4" s="29" t="s">
        <v>193</v>
      </c>
    </row>
    <row r="5" spans="1:5" x14ac:dyDescent="0.3">
      <c r="A5" t="s">
        <v>94</v>
      </c>
      <c r="B5" s="100">
        <v>137251</v>
      </c>
      <c r="C5" s="100">
        <v>139721</v>
      </c>
      <c r="D5" s="101">
        <v>1.7999999999999999E-2</v>
      </c>
      <c r="E5" t="s">
        <v>194</v>
      </c>
    </row>
    <row r="6" spans="1:5" x14ac:dyDescent="0.3">
      <c r="A6" t="s">
        <v>98</v>
      </c>
      <c r="B6" s="100">
        <v>190550</v>
      </c>
      <c r="C6" s="100">
        <v>193980</v>
      </c>
      <c r="D6" s="101">
        <v>1.7999999999999999E-2</v>
      </c>
      <c r="E6" t="s">
        <v>194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"/>
  <sheetViews>
    <sheetView workbookViewId="0">
      <selection activeCell="G7" sqref="G7"/>
    </sheetView>
  </sheetViews>
  <sheetFormatPr defaultRowHeight="14.4" x14ac:dyDescent="0.3"/>
  <cols>
    <col min="4" max="4" width="34.77734375" customWidth="1"/>
  </cols>
  <sheetData>
    <row r="1" spans="1:5" ht="21" x14ac:dyDescent="0.4">
      <c r="A1" s="102" t="s">
        <v>195</v>
      </c>
    </row>
    <row r="6" spans="1:5" ht="38.4" x14ac:dyDescent="0.3">
      <c r="A6" s="260" t="s">
        <v>196</v>
      </c>
      <c r="B6" s="260"/>
      <c r="C6" s="260"/>
      <c r="D6" s="261"/>
      <c r="E6" s="103" t="s">
        <v>197</v>
      </c>
    </row>
    <row r="7" spans="1:5" ht="16.8" x14ac:dyDescent="0.45">
      <c r="A7" s="262" t="s">
        <v>198</v>
      </c>
      <c r="B7" s="262"/>
      <c r="C7" s="262"/>
      <c r="D7" s="262"/>
      <c r="E7" s="104">
        <v>104376</v>
      </c>
    </row>
    <row r="8" spans="1:5" ht="16.8" x14ac:dyDescent="0.45">
      <c r="A8" s="105" t="s">
        <v>199</v>
      </c>
      <c r="B8" s="105"/>
      <c r="C8" s="105"/>
      <c r="D8" s="105"/>
      <c r="E8" s="104">
        <v>262807</v>
      </c>
    </row>
    <row r="9" spans="1:5" ht="16.8" x14ac:dyDescent="0.45">
      <c r="A9" s="263" t="s">
        <v>200</v>
      </c>
      <c r="B9" s="263"/>
      <c r="C9" s="263"/>
      <c r="D9" s="263"/>
      <c r="E9" s="104">
        <v>150781</v>
      </c>
    </row>
    <row r="10" spans="1:5" ht="16.8" x14ac:dyDescent="0.45">
      <c r="A10" s="262" t="s">
        <v>201</v>
      </c>
      <c r="B10" s="262"/>
      <c r="C10" s="262"/>
      <c r="D10" s="262"/>
      <c r="E10" s="104">
        <v>324596</v>
      </c>
    </row>
  </sheetData>
  <mergeCells count="4">
    <mergeCell ref="A6:D6"/>
    <mergeCell ref="A7:D7"/>
    <mergeCell ref="A9:D9"/>
    <mergeCell ref="A10:D1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 xmlns="0ac6c7cc-1e19-4b9b-93e4-5c045a0a4e04" xsi:nil="true"/>
    <lcf76f155ced4ddcb4097134ff3c332f xmlns="0ac6c7cc-1e19-4b9b-93e4-5c045a0a4e04">
      <Terms xmlns="http://schemas.microsoft.com/office/infopath/2007/PartnerControls"/>
    </lcf76f155ced4ddcb4097134ff3c332f>
    <TaxCatchAll xmlns="5f41a852-06ad-427a-acdb-cc79e20a083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E27476D809994C9F8CE51AFF1D4292" ma:contentTypeVersion="17" ma:contentTypeDescription="Skapa ett nytt dokument." ma:contentTypeScope="" ma:versionID="4c44d3424a4766a3ad1600f63c6ab12a">
  <xsd:schema xmlns:xsd="http://www.w3.org/2001/XMLSchema" xmlns:xs="http://www.w3.org/2001/XMLSchema" xmlns:p="http://schemas.microsoft.com/office/2006/metadata/properties" xmlns:ns2="0ac6c7cc-1e19-4b9b-93e4-5c045a0a4e04" xmlns:ns3="5f41a852-06ad-427a-acdb-cc79e20a0837" targetNamespace="http://schemas.microsoft.com/office/2006/metadata/properties" ma:root="true" ma:fieldsID="9557a0361e03947da31c96be57fb962e" ns2:_="" ns3:_="">
    <xsd:import namespace="0ac6c7cc-1e19-4b9b-93e4-5c045a0a4e04"/>
    <xsd:import namespace="5f41a852-06ad-427a-acdb-cc79e20a08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S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6c7cc-1e19-4b9b-93e4-5c045a0a4e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SA" ma:index="12" nillable="true" ma:displayName="S" ma:format="DateOnly" ma:internalName="SA">
      <xsd:simpleType>
        <xsd:restriction base="dms:DateTim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3ec6bdae-8eb7-4e6d-a751-dc60de4483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41a852-06ad-427a-acdb-cc79e20a08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fb654b1-7dc6-4150-a9e5-0ca2f71cb0ae}" ma:internalName="TaxCatchAll" ma:showField="CatchAllData" ma:web="5f41a852-06ad-427a-acdb-cc79e20a08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71F0BA-DE37-47B5-A401-057D1B762190}">
  <ds:schemaRefs>
    <ds:schemaRef ds:uri="http://schemas.microsoft.com/office/2006/metadata/properties"/>
    <ds:schemaRef ds:uri="http://schemas.microsoft.com/office/infopath/2007/PartnerControls"/>
    <ds:schemaRef ds:uri="0ac6c7cc-1e19-4b9b-93e4-5c045a0a4e04"/>
    <ds:schemaRef ds:uri="5f41a852-06ad-427a-acdb-cc79e20a0837"/>
  </ds:schemaRefs>
</ds:datastoreItem>
</file>

<file path=customXml/itemProps2.xml><?xml version="1.0" encoding="utf-8"?>
<ds:datastoreItem xmlns:ds="http://schemas.openxmlformats.org/officeDocument/2006/customXml" ds:itemID="{CF851B8E-81E4-49C4-952B-62828FFDD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4A7BAF-A71B-4CCD-BEF7-29E572C596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c6c7cc-1e19-4b9b-93e4-5c045a0a4e04"/>
    <ds:schemaRef ds:uri="5f41a852-06ad-427a-acdb-cc79e20a08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27</vt:i4>
      </vt:variant>
    </vt:vector>
  </HeadingPairs>
  <TitlesOfParts>
    <vt:vector size="27" baseType="lpstr">
      <vt:lpstr>Botkyrka</vt:lpstr>
      <vt:lpstr>Danderyd</vt:lpstr>
      <vt:lpstr>Ekerö</vt:lpstr>
      <vt:lpstr>Haninge</vt:lpstr>
      <vt:lpstr>Huddinge</vt:lpstr>
      <vt:lpstr>Håbo</vt:lpstr>
      <vt:lpstr>Järfälla</vt:lpstr>
      <vt:lpstr>Lidingö</vt:lpstr>
      <vt:lpstr>Nacka</vt:lpstr>
      <vt:lpstr>Norrtälje</vt:lpstr>
      <vt:lpstr>Nynäshamn</vt:lpstr>
      <vt:lpstr>Salem</vt:lpstr>
      <vt:lpstr>Sigtuna</vt:lpstr>
      <vt:lpstr>SLL Berga</vt:lpstr>
      <vt:lpstr>Sollentuna</vt:lpstr>
      <vt:lpstr>Solna</vt:lpstr>
      <vt:lpstr>Stockholm </vt:lpstr>
      <vt:lpstr>Stockholm SÄR</vt:lpstr>
      <vt:lpstr>Sundbyberg</vt:lpstr>
      <vt:lpstr>Södertälje</vt:lpstr>
      <vt:lpstr>Tyresö</vt:lpstr>
      <vt:lpstr>Täby</vt:lpstr>
      <vt:lpstr>Upplands Bro</vt:lpstr>
      <vt:lpstr>Upplands Väsby</vt:lpstr>
      <vt:lpstr>Vallentuna</vt:lpstr>
      <vt:lpstr>Värmdö</vt:lpstr>
      <vt:lpstr>Österåker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 Rehnberg</dc:creator>
  <cp:keywords/>
  <dc:description/>
  <cp:lastModifiedBy>Eva Rehnberg</cp:lastModifiedBy>
  <cp:revision/>
  <cp:lastPrinted>2023-01-30T13:52:29Z</cp:lastPrinted>
  <dcterms:created xsi:type="dcterms:W3CDTF">2013-02-04T14:12:19Z</dcterms:created>
  <dcterms:modified xsi:type="dcterms:W3CDTF">2023-02-03T09:11:35Z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0x01010094E27476D809994C9F8CE51AFF1D4292</vt:lpwstr>
  </property>
  <property fmtid="{D5CDD505-2E9C-101B-9397-08002B2CF9AE}" pid="3" name="MediaServiceImageTags">
    <vt:lpwstr/>
  </property>
</Properties>
</file>